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\Documents\Fred Cummins\OMG\BMIDTF\Value Chain\Spreadsheet VDML\"/>
    </mc:Choice>
  </mc:AlternateContent>
  <bookViews>
    <workbookView xWindow="0" yWindow="0" windowWidth="19200" windowHeight="7155"/>
  </bookViews>
  <sheets>
    <sheet name="Cover Page" sheetId="10" r:id="rId1"/>
    <sheet name="Activities &amp; Business Items" sheetId="1" r:id="rId2"/>
    <sheet name="Roles" sheetId="2" r:id="rId3"/>
    <sheet name="Capabilities &amp; Organization" sheetId="3" r:id="rId4"/>
    <sheet name="Value Types" sheetId="4" r:id="rId5"/>
    <sheet name="Measurements" sheetId="6" r:id="rId6"/>
    <sheet name="Value Propositions &amp; Objectives" sheetId="5" r:id="rId7"/>
  </sheets>
  <definedNames>
    <definedName name="_xlnm.Print_Area" localSheetId="5">Measurements!$A$1:$AH$24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6" l="1"/>
  <c r="AA14" i="6" l="1"/>
  <c r="N20" i="6"/>
  <c r="N13" i="6"/>
  <c r="N11" i="6"/>
  <c r="N10" i="6"/>
  <c r="Q11" i="6"/>
  <c r="Q10" i="6"/>
  <c r="Q8" i="6"/>
  <c r="Q7" i="6"/>
  <c r="Q6" i="6"/>
  <c r="Q4" i="6"/>
  <c r="Q3" i="6"/>
  <c r="T24" i="6"/>
  <c r="T23" i="6"/>
  <c r="T22" i="6"/>
  <c r="T18" i="6"/>
  <c r="T17" i="6"/>
  <c r="T16" i="6"/>
  <c r="T15" i="6"/>
  <c r="T14" i="6"/>
  <c r="U14" i="6" s="1"/>
  <c r="T13" i="6"/>
  <c r="P26" i="1"/>
  <c r="S24" i="6"/>
  <c r="S23" i="6"/>
  <c r="S22" i="6"/>
  <c r="S21" i="6"/>
  <c r="S20" i="6"/>
  <c r="S18" i="6"/>
  <c r="S17" i="6"/>
  <c r="S16" i="6"/>
  <c r="S15" i="6"/>
  <c r="S14" i="6"/>
  <c r="S13" i="6"/>
  <c r="S12" i="6"/>
  <c r="S8" i="6"/>
  <c r="S10" i="6"/>
  <c r="S7" i="6"/>
  <c r="S6" i="6"/>
  <c r="S5" i="6"/>
  <c r="S4" i="6"/>
  <c r="AG2" i="1"/>
  <c r="W2" i="1"/>
  <c r="V2" i="1"/>
  <c r="U2" i="1"/>
  <c r="S2" i="1"/>
  <c r="R2" i="1"/>
  <c r="Q2" i="1"/>
  <c r="U15" i="6"/>
  <c r="AB2" i="6"/>
  <c r="W2" i="6"/>
  <c r="AA2" i="6"/>
  <c r="V2" i="6"/>
  <c r="AC2" i="6"/>
  <c r="X2" i="6"/>
  <c r="B20" i="5"/>
  <c r="H15" i="5"/>
  <c r="G15" i="5"/>
  <c r="H12" i="5"/>
  <c r="H11" i="5"/>
  <c r="H10" i="5"/>
  <c r="H9" i="5"/>
  <c r="H8" i="5"/>
  <c r="H7" i="5"/>
  <c r="B7" i="5"/>
  <c r="A12" i="5"/>
  <c r="A11" i="5"/>
  <c r="A10" i="5"/>
  <c r="A7" i="5"/>
  <c r="A8" i="5"/>
  <c r="B8" i="5"/>
  <c r="B10" i="5"/>
  <c r="AB22" i="6"/>
  <c r="AB24" i="6" s="1"/>
  <c r="W16" i="6" s="1"/>
  <c r="AB16" i="6" s="1"/>
  <c r="AA16" i="6"/>
  <c r="AI33" i="1"/>
  <c r="AG33" i="1"/>
  <c r="P34" i="1" s="1"/>
  <c r="AA25" i="1"/>
  <c r="P24" i="1"/>
  <c r="N24" i="6" l="1"/>
  <c r="U17" i="6"/>
  <c r="U16" i="6"/>
  <c r="Q18" i="6" s="1"/>
  <c r="O15" i="1"/>
  <c r="O9" i="1"/>
  <c r="O7" i="1"/>
  <c r="M3" i="6"/>
  <c r="M4" i="1"/>
  <c r="AA18" i="6" l="1"/>
  <c r="U18" i="6"/>
  <c r="W18" i="6"/>
  <c r="AB18" i="6" s="1"/>
  <c r="B12" i="5" s="1"/>
  <c r="H2" i="6"/>
  <c r="G2" i="6"/>
  <c r="F2" i="6"/>
  <c r="E2" i="6"/>
  <c r="D2" i="6"/>
  <c r="C2" i="6"/>
  <c r="B2" i="6"/>
  <c r="A2" i="6"/>
  <c r="N12" i="6"/>
  <c r="AI2" i="1"/>
  <c r="S3" i="6"/>
  <c r="N8" i="6"/>
  <c r="N7" i="6"/>
  <c r="N6" i="6"/>
  <c r="N4" i="6"/>
  <c r="N3" i="6"/>
  <c r="M18" i="1"/>
  <c r="C2" i="1"/>
  <c r="B2" i="1"/>
  <c r="A2" i="1"/>
  <c r="C20" i="5" l="1"/>
  <c r="B9" i="5"/>
  <c r="AD2" i="1"/>
  <c r="AF2" i="1"/>
  <c r="AE2" i="1"/>
  <c r="AA2" i="1"/>
  <c r="AC2" i="1"/>
  <c r="AH2" i="1"/>
  <c r="AB2" i="1"/>
  <c r="Z2" i="1"/>
  <c r="Y2" i="1"/>
  <c r="X2" i="1"/>
  <c r="O25" i="1"/>
  <c r="M30" i="1"/>
  <c r="M21" i="6" l="1"/>
  <c r="N22" i="6"/>
  <c r="N18" i="6"/>
  <c r="N21" i="6"/>
  <c r="N16" i="6"/>
  <c r="N14" i="6"/>
  <c r="M12" i="6"/>
  <c r="H2" i="1"/>
  <c r="G2" i="1"/>
  <c r="F2" i="1"/>
  <c r="E2" i="1"/>
  <c r="D2" i="1"/>
</calcChain>
</file>

<file path=xl/comments1.xml><?xml version="1.0" encoding="utf-8"?>
<comments xmlns="http://schemas.openxmlformats.org/spreadsheetml/2006/main">
  <authors>
    <author>Fred Cummins</author>
  </authors>
  <commentList>
    <comment ref="U16" authorId="0" shapeId="0">
      <text>
        <r>
          <rPr>
            <b/>
            <sz val="9"/>
            <color indexed="81"/>
            <rFont val="Tahoma"/>
            <family val="2"/>
          </rPr>
          <t>Fred Cummins:</t>
        </r>
        <r>
          <rPr>
            <sz val="9"/>
            <color indexed="81"/>
            <rFont val="Tahoma"/>
            <family val="2"/>
          </rPr>
          <t xml:space="preserve">
Return from repair method corrected for 0.1 units sent to repair method.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Fred Cummins:</t>
        </r>
        <r>
          <rPr>
            <sz val="9"/>
            <color indexed="81"/>
            <rFont val="Tahoma"/>
            <family val="2"/>
          </rPr>
          <t xml:space="preserve">
$10.50 per repair unit 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Fred Cummins:</t>
        </r>
        <r>
          <rPr>
            <sz val="9"/>
            <color indexed="81"/>
            <rFont val="Tahoma"/>
            <family val="2"/>
          </rPr>
          <t xml:space="preserve">
All retained tables have no defects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Fred Cummins:</t>
        </r>
        <r>
          <rPr>
            <sz val="9"/>
            <color indexed="81"/>
            <rFont val="Tahoma"/>
            <family val="2"/>
          </rPr>
          <t xml:space="preserve">
Return from repair method corrected for 0.1 units sent to repair method.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Fred Cummins:</t>
        </r>
        <r>
          <rPr>
            <sz val="9"/>
            <color indexed="81"/>
            <rFont val="Tahoma"/>
            <family val="2"/>
          </rPr>
          <t xml:space="preserve">
Total of original good tables and 0.008 repaired tables.</t>
        </r>
      </text>
    </comment>
  </commentList>
</comments>
</file>

<file path=xl/sharedStrings.xml><?xml version="1.0" encoding="utf-8"?>
<sst xmlns="http://schemas.openxmlformats.org/spreadsheetml/2006/main" count="397" uniqueCount="243">
  <si>
    <t>Value Type</t>
  </si>
  <si>
    <t>Cost</t>
  </si>
  <si>
    <t>Duration</t>
  </si>
  <si>
    <t>Defects</t>
  </si>
  <si>
    <t>X</t>
  </si>
  <si>
    <t>Y</t>
  </si>
  <si>
    <t>Activity</t>
  </si>
  <si>
    <t>Output</t>
  </si>
  <si>
    <t xml:space="preserve">Input </t>
  </si>
  <si>
    <t xml:space="preserve"> </t>
  </si>
  <si>
    <t>Capability Description</t>
  </si>
  <si>
    <t>Role Name</t>
  </si>
  <si>
    <t>Description</t>
  </si>
  <si>
    <t>Use Factor</t>
  </si>
  <si>
    <t>Value Type Name</t>
  </si>
  <si>
    <t>Unit of Measure</t>
  </si>
  <si>
    <t>Satisfaction</t>
  </si>
  <si>
    <t>Weight</t>
  </si>
  <si>
    <t>Weighted</t>
  </si>
  <si>
    <t>Benchmarks</t>
  </si>
  <si>
    <t>Worst</t>
  </si>
  <si>
    <t>Best</t>
  </si>
  <si>
    <t>Median</t>
  </si>
  <si>
    <t>Target</t>
  </si>
  <si>
    <t>Aggregation Method</t>
  </si>
  <si>
    <t>Target Date</t>
  </si>
  <si>
    <t>Role Names</t>
  </si>
  <si>
    <t>Objective Name</t>
  </si>
  <si>
    <t>Organization Hierarchy</t>
  </si>
  <si>
    <t>Comments</t>
  </si>
  <si>
    <t>Use factor</t>
  </si>
  <si>
    <t>Pending Repair (store)</t>
  </si>
  <si>
    <t>Repair</t>
  </si>
  <si>
    <t>Schedule Repair</t>
  </si>
  <si>
    <t>O</t>
  </si>
  <si>
    <t>I</t>
  </si>
  <si>
    <t>Assembler</t>
  </si>
  <si>
    <t>Packager</t>
  </si>
  <si>
    <t>Repair scheduler</t>
  </si>
  <si>
    <t>Repair technician</t>
  </si>
  <si>
    <t>Assemble Legs to table</t>
  </si>
  <si>
    <t>Package For Shipment</t>
  </si>
  <si>
    <t>.</t>
  </si>
  <si>
    <t>I1</t>
  </si>
  <si>
    <t>O1</t>
  </si>
  <si>
    <t>D1</t>
  </si>
  <si>
    <t>R1</t>
  </si>
  <si>
    <t>Repar Service</t>
  </si>
  <si>
    <t>Assembles tables</t>
  </si>
  <si>
    <t>Package table for shipmwnt</t>
  </si>
  <si>
    <t>Schedules defective tables for repair</t>
  </si>
  <si>
    <t>Repairs defective table</t>
  </si>
  <si>
    <t>Repair defective tables</t>
  </si>
  <si>
    <t>Component Manufacturing</t>
  </si>
  <si>
    <t>Final Production</t>
  </si>
  <si>
    <t>Assembly</t>
  </si>
  <si>
    <t>Field service</t>
  </si>
  <si>
    <t>Sales</t>
  </si>
  <si>
    <t>Product design</t>
  </si>
  <si>
    <t>Product Engineering</t>
  </si>
  <si>
    <t>Produce components</t>
  </si>
  <si>
    <t>Assemble and package components</t>
  </si>
  <si>
    <t>Repair defective product</t>
  </si>
  <si>
    <t>Customer services</t>
  </si>
  <si>
    <t>Finance</t>
  </si>
  <si>
    <t xml:space="preserve">Develop product specifications </t>
  </si>
  <si>
    <t>Engineering</t>
  </si>
  <si>
    <t>Process development</t>
  </si>
  <si>
    <t>Sales and Marketing</t>
  </si>
  <si>
    <t>Field sevice</t>
  </si>
  <si>
    <t>Marketing</t>
  </si>
  <si>
    <t>Receivables</t>
  </si>
  <si>
    <t>Payables</t>
  </si>
  <si>
    <t>Cost accounting</t>
  </si>
  <si>
    <t>Purchasing</t>
  </si>
  <si>
    <t>Defects per unit</t>
  </si>
  <si>
    <t>Dollars per unit</t>
  </si>
  <si>
    <t>Responsive field service</t>
  </si>
  <si>
    <t>Product appeal</t>
  </si>
  <si>
    <t>Duration of operations</t>
  </si>
  <si>
    <t>Defects in finished product</t>
  </si>
  <si>
    <t>Cumulative for critical path</t>
  </si>
  <si>
    <t>Market analysis</t>
  </si>
  <si>
    <t>Market survey</t>
  </si>
  <si>
    <t>Cumulative for value stream</t>
  </si>
  <si>
    <t>Repeat customers</t>
  </si>
  <si>
    <t>Time to resolve customer problem</t>
  </si>
  <si>
    <t>Percent repeat customers</t>
  </si>
  <si>
    <t xml:space="preserve">Product </t>
  </si>
  <si>
    <t>Time for critical path operations</t>
  </si>
  <si>
    <t>Poor Man's VDML Modeling Tool</t>
  </si>
  <si>
    <t>Profit Margin</t>
  </si>
  <si>
    <t>Percent profit in revenue (% of cost)</t>
  </si>
  <si>
    <t>Set by management</t>
  </si>
  <si>
    <t>Price</t>
  </si>
  <si>
    <t>Price to customer</t>
  </si>
  <si>
    <t>Cost plus profit margin</t>
  </si>
  <si>
    <t>Market share</t>
  </si>
  <si>
    <t>Percent of similar products sold</t>
  </si>
  <si>
    <t>Response time days</t>
  </si>
  <si>
    <t>Decimal fraction</t>
  </si>
  <si>
    <t>Decimal fraction of market</t>
  </si>
  <si>
    <t>Cost of  operations</t>
  </si>
  <si>
    <t>Current</t>
  </si>
  <si>
    <t>Business Item Name/Taxonomy</t>
  </si>
  <si>
    <t>Business Item Description</t>
  </si>
  <si>
    <t>Measure</t>
  </si>
  <si>
    <t>Table leg</t>
  </si>
  <si>
    <t>Table top</t>
  </si>
  <si>
    <t>Packaged table</t>
  </si>
  <si>
    <t>Sub Method</t>
  </si>
  <si>
    <t>Deliverable Flows (Business Item Name)</t>
  </si>
  <si>
    <t>Table</t>
  </si>
  <si>
    <t>Defective table</t>
  </si>
  <si>
    <t>Manufacturing Plant 1</t>
  </si>
  <si>
    <t>Plant 1 Facilities management</t>
  </si>
  <si>
    <t>Plant 1 Component manufacturing</t>
  </si>
  <si>
    <t>Plant 1 Final assembly</t>
  </si>
  <si>
    <t>Plant 1 Materials management</t>
  </si>
  <si>
    <t>Plant 2 Facilities management</t>
  </si>
  <si>
    <t>Plant 2 Component manufacturing</t>
  </si>
  <si>
    <t>Plant 2 Final assembly</t>
  </si>
  <si>
    <t>Plant 2 Materials management</t>
  </si>
  <si>
    <t>Plant 1 Repair service</t>
  </si>
  <si>
    <t>Plant 2 Repair service</t>
  </si>
  <si>
    <t>Plant 1 Assembly</t>
  </si>
  <si>
    <t>Plant 2 Assembly</t>
  </si>
  <si>
    <t>Plant 1 Repair Service</t>
  </si>
  <si>
    <t>Plant 2 Repair Service</t>
  </si>
  <si>
    <t>Table requiring repair</t>
  </si>
  <si>
    <t>Table Packaged for shipping</t>
  </si>
  <si>
    <t>Completed table</t>
  </si>
  <si>
    <t>Table components</t>
  </si>
  <si>
    <t>Scrap</t>
  </si>
  <si>
    <t>Scrap table</t>
  </si>
  <si>
    <t>Table not repairable</t>
  </si>
  <si>
    <t xml:space="preserve">Method/Bus. Network </t>
  </si>
  <si>
    <t>Company</t>
  </si>
  <si>
    <t>Method/Business Network</t>
  </si>
  <si>
    <t>Scrap (Virtual store)</t>
  </si>
  <si>
    <t>Hours of operation</t>
  </si>
  <si>
    <t>Satisfaction ratings (1-10)</t>
  </si>
  <si>
    <t>Measurement</t>
  </si>
  <si>
    <t>Value Proposition Name: Table to Customer</t>
  </si>
  <si>
    <t>Market Segment: Retail</t>
  </si>
  <si>
    <t>Value Proposition Description: Retail Customer Value Proposition</t>
  </si>
  <si>
    <t>Legs received from external source</t>
  </si>
  <si>
    <t>Call repair service for defective table</t>
  </si>
  <si>
    <t>Send defective table for scrap disposal</t>
  </si>
  <si>
    <t>This represents recipient's store</t>
  </si>
  <si>
    <t>Method/Bus. Network</t>
  </si>
  <si>
    <t>Customer</t>
  </si>
  <si>
    <t>Sell tables (business network)</t>
  </si>
  <si>
    <t>Order</t>
  </si>
  <si>
    <t>Invoice</t>
  </si>
  <si>
    <t>Payment</t>
  </si>
  <si>
    <t>Product sale</t>
  </si>
  <si>
    <t>Submit order</t>
  </si>
  <si>
    <t>Invoice order</t>
  </si>
  <si>
    <t>Issue Payment</t>
  </si>
  <si>
    <t>Process payment</t>
  </si>
  <si>
    <t>Shipment notice</t>
  </si>
  <si>
    <t>Invoicing</t>
  </si>
  <si>
    <t>Process order</t>
  </si>
  <si>
    <t>Order processing</t>
  </si>
  <si>
    <t>Receive product</t>
  </si>
  <si>
    <t>Payment processing</t>
  </si>
  <si>
    <t xml:space="preserve">Process Payment </t>
  </si>
  <si>
    <t>Invoice shipped product</t>
  </si>
  <si>
    <t>Process customer payment</t>
  </si>
  <si>
    <t>Validate and fulfill order</t>
  </si>
  <si>
    <t>Capability Taxonomy</t>
  </si>
  <si>
    <t>Order Processing</t>
  </si>
  <si>
    <t>End customer</t>
  </si>
  <si>
    <t>Order processing org unit</t>
  </si>
  <si>
    <t>Receivables org unit</t>
  </si>
  <si>
    <t xml:space="preserve">Manufacturing Plant 2 </t>
  </si>
  <si>
    <t>Product</t>
  </si>
  <si>
    <t>Account update</t>
  </si>
  <si>
    <t>Output Net</t>
  </si>
  <si>
    <t>Cumulative Value Contribution</t>
  </si>
  <si>
    <t>O2</t>
  </si>
  <si>
    <t>R2</t>
  </si>
  <si>
    <t>Receive account update</t>
  </si>
  <si>
    <t>Activity Value Contribution</t>
  </si>
  <si>
    <t>Available Legs (shared store)</t>
  </si>
  <si>
    <t>VS</t>
  </si>
  <si>
    <t>SS</t>
  </si>
  <si>
    <t>Number</t>
  </si>
  <si>
    <t>Delegation</t>
  </si>
  <si>
    <t>Input</t>
  </si>
  <si>
    <t>Return</t>
  </si>
  <si>
    <t>Output Number</t>
  </si>
  <si>
    <t>Output Business Item</t>
  </si>
  <si>
    <t>Output Deliverable Flow</t>
  </si>
  <si>
    <t>Customer interaction for product purchase</t>
  </si>
  <si>
    <t>Assemble finished product</t>
  </si>
  <si>
    <t xml:space="preserve">Actuvity  Use Factor          </t>
  </si>
  <si>
    <t xml:space="preserve">Activity </t>
  </si>
  <si>
    <t>Note</t>
  </si>
  <si>
    <t>Engaged Capability Method</t>
  </si>
  <si>
    <t>Generate invoice</t>
  </si>
  <si>
    <t>Process Payment</t>
  </si>
  <si>
    <t>Mode</t>
  </si>
  <si>
    <t xml:space="preserve">Hours </t>
  </si>
  <si>
    <t>Time from customer order to shipment</t>
  </si>
  <si>
    <t>Cross-Reference</t>
  </si>
  <si>
    <t>Accounting</t>
  </si>
  <si>
    <t xml:space="preserve"> Planning 
Percentage</t>
  </si>
  <si>
    <t>E</t>
  </si>
  <si>
    <t>Available Table Tops (shared store)</t>
  </si>
  <si>
    <t>Table topse received from external source</t>
  </si>
  <si>
    <t>Time to Ship</t>
  </si>
  <si>
    <t>Net</t>
  </si>
  <si>
    <t>Reduce Costs</t>
  </si>
  <si>
    <t>Customer submission of order</t>
  </si>
  <si>
    <t>Order received and processed</t>
  </si>
  <si>
    <t>Invoice generated for c.ompleted prder</t>
  </si>
  <si>
    <t>Custommer receives product ordered</t>
  </si>
  <si>
    <t>Customer sends payment per invoice</t>
  </si>
  <si>
    <t>Payment received and processed</t>
  </si>
  <si>
    <t>Customer receives ack of payment</t>
  </si>
  <si>
    <t xml:space="preserve">Schedule repairable tables  based on </t>
  </si>
  <si>
    <t>defects and scrap those not repairable</t>
  </si>
  <si>
    <t>Make repairs</t>
  </si>
  <si>
    <t>Assemble table with 4 legs</t>
  </si>
  <si>
    <t>through shared store</t>
  </si>
  <si>
    <t>Defective tables stored pending repair</t>
  </si>
  <si>
    <t>Receiving Notice</t>
  </si>
  <si>
    <t>Output Deliverable Flows (X)</t>
  </si>
  <si>
    <t>Customer order</t>
  </si>
  <si>
    <t xml:space="preserve">Shipping notice to accounting </t>
  </si>
  <si>
    <t>Receiving notice to accounting</t>
  </si>
  <si>
    <t>Invoice to customer</t>
  </si>
  <si>
    <t>Paymnt from customer</t>
  </si>
  <si>
    <t>Update to customer account</t>
  </si>
  <si>
    <t>M</t>
  </si>
  <si>
    <t>Customer loyalty</t>
  </si>
  <si>
    <t>Order history analysis</t>
  </si>
  <si>
    <t>Service response time from work reports</t>
  </si>
  <si>
    <t xml:space="preserve"> Measurement </t>
  </si>
  <si>
    <t>Cppyright © Fred A. Cummins, 2015</t>
  </si>
  <si>
    <t>This workbook provides a set of spreadsheets for development of a limited-scope VDML (Value Delivery Modeling Language) business design model as a basis for exploring the application of VDML in the absence of a full implementation.  The spreadsheets are populated with fragments of a hypothetical business design to  illustrate the VDML concepts and their relationships.  The model and the example are explained in a companion document, "Exploring VDML with Spreadsheets."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</si>
</sst>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"/>
    <numFmt numFmtId="166" formatCode="&quot;$&quot;#,##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2" xfId="0" applyBorder="1"/>
    <xf numFmtId="0" fontId="1" fillId="0" borderId="8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8" xfId="0" applyFont="1" applyBorder="1"/>
    <xf numFmtId="0" fontId="2" fillId="0" borderId="18" xfId="0" applyFont="1" applyBorder="1"/>
    <xf numFmtId="0" fontId="1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textRotation="90" wrapText="1"/>
    </xf>
    <xf numFmtId="0" fontId="0" fillId="0" borderId="11" xfId="0" applyBorder="1"/>
    <xf numFmtId="0" fontId="0" fillId="0" borderId="5" xfId="0" applyBorder="1"/>
    <xf numFmtId="0" fontId="2" fillId="0" borderId="16" xfId="0" applyFont="1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ill="1" applyBorder="1"/>
    <xf numFmtId="0" fontId="0" fillId="0" borderId="16" xfId="0" applyBorder="1" applyAlignment="1">
      <alignment vertical="top"/>
    </xf>
    <xf numFmtId="0" fontId="0" fillId="0" borderId="1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2" fontId="0" fillId="0" borderId="12" xfId="0" applyNumberFormat="1" applyBorder="1" applyAlignment="1">
      <alignment horizontal="right"/>
    </xf>
    <xf numFmtId="2" fontId="0" fillId="0" borderId="1" xfId="0" applyNumberFormat="1" applyBorder="1"/>
    <xf numFmtId="2" fontId="0" fillId="0" borderId="23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Border="1"/>
    <xf numFmtId="0" fontId="1" fillId="0" borderId="2" xfId="0" applyFont="1" applyBorder="1"/>
    <xf numFmtId="0" fontId="0" fillId="0" borderId="31" xfId="0" applyBorder="1"/>
    <xf numFmtId="0" fontId="0" fillId="0" borderId="13" xfId="0" applyBorder="1"/>
    <xf numFmtId="0" fontId="0" fillId="0" borderId="36" xfId="0" applyBorder="1"/>
    <xf numFmtId="0" fontId="0" fillId="0" borderId="38" xfId="0" applyBorder="1"/>
    <xf numFmtId="10" fontId="0" fillId="0" borderId="1" xfId="0" applyNumberFormat="1" applyBorder="1"/>
    <xf numFmtId="2" fontId="0" fillId="0" borderId="12" xfId="0" applyNumberFormat="1" applyBorder="1"/>
    <xf numFmtId="0" fontId="0" fillId="0" borderId="22" xfId="0" applyBorder="1"/>
    <xf numFmtId="0" fontId="0" fillId="0" borderId="29" xfId="0" applyBorder="1"/>
    <xf numFmtId="0" fontId="0" fillId="0" borderId="21" xfId="0" applyBorder="1"/>
    <xf numFmtId="0" fontId="0" fillId="0" borderId="28" xfId="0" applyBorder="1"/>
    <xf numFmtId="0" fontId="2" fillId="0" borderId="24" xfId="0" applyFont="1" applyBorder="1"/>
    <xf numFmtId="0" fontId="2" fillId="0" borderId="23" xfId="0" applyFont="1" applyBorder="1"/>
    <xf numFmtId="0" fontId="0" fillId="0" borderId="41" xfId="0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2" fillId="0" borderId="41" xfId="0" applyFont="1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3" xfId="0" applyBorder="1"/>
    <xf numFmtId="0" fontId="0" fillId="0" borderId="46" xfId="0" applyBorder="1"/>
    <xf numFmtId="0" fontId="3" fillId="0" borderId="21" xfId="0" applyFont="1" applyBorder="1" applyAlignment="1">
      <alignment textRotation="90"/>
    </xf>
    <xf numFmtId="0" fontId="3" fillId="0" borderId="22" xfId="0" applyFont="1" applyBorder="1" applyAlignment="1">
      <alignment textRotation="90"/>
    </xf>
    <xf numFmtId="0" fontId="3" fillId="0" borderId="40" xfId="0" applyFont="1" applyBorder="1" applyAlignment="1">
      <alignment textRotation="90" wrapText="1"/>
    </xf>
    <xf numFmtId="0" fontId="3" fillId="0" borderId="22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54" xfId="0" applyBorder="1"/>
    <xf numFmtId="0" fontId="0" fillId="0" borderId="56" xfId="0" applyBorder="1"/>
    <xf numFmtId="0" fontId="0" fillId="0" borderId="57" xfId="0" applyBorder="1"/>
    <xf numFmtId="0" fontId="0" fillId="0" borderId="61" xfId="0" applyBorder="1"/>
    <xf numFmtId="0" fontId="0" fillId="0" borderId="58" xfId="0" applyBorder="1"/>
    <xf numFmtId="0" fontId="0" fillId="0" borderId="64" xfId="0" applyBorder="1"/>
    <xf numFmtId="0" fontId="0" fillId="0" borderId="65" xfId="0" applyBorder="1"/>
    <xf numFmtId="0" fontId="0" fillId="0" borderId="68" xfId="0" applyBorder="1"/>
    <xf numFmtId="0" fontId="0" fillId="0" borderId="70" xfId="0" applyBorder="1"/>
    <xf numFmtId="0" fontId="0" fillId="0" borderId="71" xfId="0" applyBorder="1"/>
    <xf numFmtId="0" fontId="0" fillId="0" borderId="75" xfId="0" applyBorder="1"/>
    <xf numFmtId="0" fontId="0" fillId="0" borderId="72" xfId="0" applyBorder="1"/>
    <xf numFmtId="0" fontId="1" fillId="0" borderId="51" xfId="0" applyFont="1" applyBorder="1" applyAlignment="1">
      <alignment horizontal="center"/>
    </xf>
    <xf numFmtId="0" fontId="0" fillId="0" borderId="51" xfId="0" applyBorder="1"/>
    <xf numFmtId="0" fontId="1" fillId="0" borderId="6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77" xfId="0" applyBorder="1"/>
    <xf numFmtId="0" fontId="1" fillId="0" borderId="4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5" fontId="0" fillId="0" borderId="2" xfId="0" applyNumberFormat="1" applyBorder="1"/>
    <xf numFmtId="165" fontId="0" fillId="0" borderId="23" xfId="0" applyNumberFormat="1" applyBorder="1"/>
    <xf numFmtId="165" fontId="0" fillId="0" borderId="0" xfId="0" applyNumberFormat="1" applyBorder="1"/>
    <xf numFmtId="0" fontId="1" fillId="0" borderId="5" xfId="0" applyFont="1" applyBorder="1"/>
    <xf numFmtId="0" fontId="1" fillId="0" borderId="3" xfId="0" applyFont="1" applyBorder="1"/>
    <xf numFmtId="0" fontId="2" fillId="0" borderId="17" xfId="0" applyFont="1" applyBorder="1"/>
    <xf numFmtId="0" fontId="0" fillId="0" borderId="78" xfId="0" applyBorder="1"/>
    <xf numFmtId="2" fontId="0" fillId="0" borderId="1" xfId="0" applyNumberForma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89" xfId="0" applyBorder="1"/>
    <xf numFmtId="0" fontId="0" fillId="0" borderId="88" xfId="0" applyBorder="1"/>
    <xf numFmtId="0" fontId="0" fillId="0" borderId="87" xfId="0" applyBorder="1"/>
    <xf numFmtId="0" fontId="0" fillId="0" borderId="85" xfId="0" applyBorder="1"/>
    <xf numFmtId="0" fontId="0" fillId="0" borderId="82" xfId="0" applyBorder="1"/>
    <xf numFmtId="0" fontId="0" fillId="0" borderId="62" xfId="0" applyBorder="1"/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53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 vertical="top"/>
    </xf>
    <xf numFmtId="165" fontId="0" fillId="0" borderId="0" xfId="0" applyNumberFormat="1" applyBorder="1" applyAlignment="1">
      <alignment horizontal="right"/>
    </xf>
    <xf numFmtId="166" fontId="1" fillId="0" borderId="5" xfId="0" applyNumberFormat="1" applyFont="1" applyBorder="1" applyAlignment="1">
      <alignment horizontal="center" vertical="top"/>
    </xf>
    <xf numFmtId="166" fontId="0" fillId="0" borderId="2" xfId="0" applyNumberFormat="1" applyBorder="1"/>
    <xf numFmtId="0" fontId="1" fillId="0" borderId="1" xfId="0" applyFont="1" applyBorder="1" applyAlignment="1">
      <alignment horizontal="left" textRotation="90" wrapText="1"/>
    </xf>
    <xf numFmtId="0" fontId="1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textRotation="90"/>
    </xf>
    <xf numFmtId="0" fontId="7" fillId="0" borderId="3" xfId="0" applyFont="1" applyBorder="1" applyAlignment="1">
      <alignment textRotation="90"/>
    </xf>
    <xf numFmtId="0" fontId="7" fillId="0" borderId="40" xfId="0" applyFont="1" applyBorder="1" applyAlignment="1">
      <alignment horizontal="center" textRotation="90"/>
    </xf>
    <xf numFmtId="0" fontId="7" fillId="0" borderId="40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33" xfId="0" applyFont="1" applyBorder="1" applyAlignment="1">
      <alignment horizontal="center" textRotation="90"/>
    </xf>
    <xf numFmtId="0" fontId="7" fillId="0" borderId="13" xfId="0" applyFont="1" applyBorder="1"/>
    <xf numFmtId="0" fontId="7" fillId="0" borderId="2" xfId="0" applyFont="1" applyBorder="1"/>
    <xf numFmtId="0" fontId="7" fillId="0" borderId="2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/>
    <xf numFmtId="0" fontId="7" fillId="0" borderId="11" xfId="0" applyFont="1" applyBorder="1"/>
    <xf numFmtId="0" fontId="7" fillId="0" borderId="20" xfId="0" applyFont="1" applyBorder="1"/>
    <xf numFmtId="0" fontId="7" fillId="0" borderId="9" xfId="0" applyFont="1" applyBorder="1"/>
    <xf numFmtId="0" fontId="7" fillId="0" borderId="39" xfId="0" applyFont="1" applyBorder="1"/>
    <xf numFmtId="0" fontId="7" fillId="0" borderId="3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/>
    <xf numFmtId="165" fontId="7" fillId="0" borderId="5" xfId="0" applyNumberFormat="1" applyFont="1" applyBorder="1"/>
    <xf numFmtId="165" fontId="7" fillId="0" borderId="22" xfId="0" applyNumberFormat="1" applyFont="1" applyBorder="1"/>
    <xf numFmtId="165" fontId="7" fillId="0" borderId="3" xfId="0" applyNumberFormat="1" applyFont="1" applyBorder="1"/>
    <xf numFmtId="165" fontId="7" fillId="0" borderId="40" xfId="0" applyNumberFormat="1" applyFont="1" applyBorder="1"/>
    <xf numFmtId="165" fontId="7" fillId="0" borderId="40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0" borderId="13" xfId="0" applyNumberFormat="1" applyFont="1" applyBorder="1"/>
    <xf numFmtId="2" fontId="7" fillId="0" borderId="3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4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23" xfId="0" applyNumberFormat="1" applyFont="1" applyBorder="1"/>
    <xf numFmtId="165" fontId="7" fillId="0" borderId="0" xfId="0" applyNumberFormat="1" applyFont="1" applyBorder="1"/>
    <xf numFmtId="165" fontId="7" fillId="0" borderId="41" xfId="0" applyNumberFormat="1" applyFont="1" applyBorder="1"/>
    <xf numFmtId="165" fontId="7" fillId="0" borderId="41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5" fontId="7" fillId="0" borderId="12" xfId="0" applyNumberFormat="1" applyFont="1" applyBorder="1"/>
    <xf numFmtId="165" fontId="7" fillId="0" borderId="43" xfId="0" applyNumberFormat="1" applyFont="1" applyBorder="1"/>
    <xf numFmtId="165" fontId="7" fillId="0" borderId="37" xfId="0" applyNumberFormat="1" applyFont="1" applyBorder="1"/>
    <xf numFmtId="165" fontId="7" fillId="0" borderId="45" xfId="0" applyNumberFormat="1" applyFont="1" applyBorder="1"/>
    <xf numFmtId="165" fontId="7" fillId="0" borderId="45" xfId="0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5" fontId="7" fillId="0" borderId="47" xfId="0" applyNumberFormat="1" applyFont="1" applyBorder="1" applyAlignment="1">
      <alignment horizontal="center"/>
    </xf>
    <xf numFmtId="165" fontId="7" fillId="0" borderId="38" xfId="0" applyNumberFormat="1" applyFont="1" applyBorder="1"/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/>
    <xf numFmtId="0" fontId="7" fillId="0" borderId="22" xfId="0" applyFont="1" applyBorder="1"/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5" xfId="0" applyFont="1" applyBorder="1"/>
    <xf numFmtId="0" fontId="7" fillId="0" borderId="29" xfId="0" applyFont="1" applyBorder="1"/>
    <xf numFmtId="0" fontId="7" fillId="0" borderId="42" xfId="0" applyFont="1" applyBorder="1"/>
    <xf numFmtId="2" fontId="7" fillId="0" borderId="42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26" xfId="0" applyFont="1" applyBorder="1"/>
    <xf numFmtId="2" fontId="7" fillId="0" borderId="35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165" fontId="1" fillId="0" borderId="71" xfId="0" applyNumberFormat="1" applyFont="1" applyBorder="1" applyAlignment="1">
      <alignment horizontal="center"/>
    </xf>
    <xf numFmtId="165" fontId="1" fillId="0" borderId="6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2" fontId="0" fillId="0" borderId="24" xfId="0" applyNumberForma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165" fontId="1" fillId="0" borderId="54" xfId="0" applyNumberFormat="1" applyFont="1" applyBorder="1" applyAlignment="1">
      <alignment horizontal="center"/>
    </xf>
    <xf numFmtId="165" fontId="1" fillId="0" borderId="56" xfId="0" applyNumberFormat="1" applyFont="1" applyBorder="1" applyAlignment="1">
      <alignment horizontal="center"/>
    </xf>
    <xf numFmtId="165" fontId="1" fillId="0" borderId="61" xfId="0" applyNumberFormat="1" applyFont="1" applyBorder="1" applyAlignment="1">
      <alignment horizontal="center"/>
    </xf>
    <xf numFmtId="165" fontId="1" fillId="0" borderId="70" xfId="0" applyNumberFormat="1" applyFont="1" applyBorder="1" applyAlignment="1">
      <alignment horizontal="center"/>
    </xf>
    <xf numFmtId="165" fontId="1" fillId="0" borderId="75" xfId="0" applyNumberFormat="1" applyFont="1" applyBorder="1" applyAlignment="1">
      <alignment horizontal="center"/>
    </xf>
    <xf numFmtId="165" fontId="1" fillId="0" borderId="64" xfId="0" applyNumberFormat="1" applyFont="1" applyBorder="1" applyAlignment="1">
      <alignment horizontal="center"/>
    </xf>
    <xf numFmtId="165" fontId="1" fillId="0" borderId="68" xfId="0" applyNumberFormat="1" applyFont="1" applyBorder="1" applyAlignment="1">
      <alignment horizontal="center"/>
    </xf>
    <xf numFmtId="165" fontId="0" fillId="0" borderId="0" xfId="0" applyNumberFormat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8" xfId="0" applyBorder="1"/>
    <xf numFmtId="0" fontId="0" fillId="0" borderId="0" xfId="0" applyAlignment="1">
      <alignment textRotation="180"/>
    </xf>
    <xf numFmtId="0" fontId="1" fillId="0" borderId="0" xfId="0" applyFont="1" applyBorder="1"/>
    <xf numFmtId="0" fontId="0" fillId="0" borderId="0" xfId="0" applyAlignment="1"/>
    <xf numFmtId="0" fontId="0" fillId="0" borderId="16" xfId="0" applyBorder="1"/>
    <xf numFmtId="0" fontId="0" fillId="0" borderId="8" xfId="0" applyBorder="1"/>
    <xf numFmtId="0" fontId="0" fillId="0" borderId="17" xfId="0" applyBorder="1"/>
    <xf numFmtId="0" fontId="0" fillId="0" borderId="2" xfId="0" applyFill="1" applyBorder="1"/>
    <xf numFmtId="0" fontId="1" fillId="0" borderId="16" xfId="0" applyFont="1" applyBorder="1" applyAlignment="1"/>
    <xf numFmtId="0" fontId="4" fillId="0" borderId="8" xfId="0" applyFont="1" applyBorder="1" applyAlignment="1"/>
    <xf numFmtId="0" fontId="4" fillId="0" borderId="6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53" xfId="0" applyFont="1" applyBorder="1"/>
    <xf numFmtId="0" fontId="4" fillId="0" borderId="2" xfId="0" applyFont="1" applyBorder="1"/>
    <xf numFmtId="0" fontId="4" fillId="0" borderId="55" xfId="0" applyFont="1" applyBorder="1"/>
    <xf numFmtId="0" fontId="4" fillId="0" borderId="69" xfId="0" applyFont="1" applyBorder="1"/>
    <xf numFmtId="0" fontId="4" fillId="0" borderId="76" xfId="0" applyFont="1" applyBorder="1"/>
    <xf numFmtId="0" fontId="4" fillId="0" borderId="96" xfId="0" applyFont="1" applyBorder="1"/>
    <xf numFmtId="0" fontId="4" fillId="0" borderId="48" xfId="0" applyFont="1" applyBorder="1"/>
    <xf numFmtId="0" fontId="4" fillId="0" borderId="60" xfId="0" applyFont="1" applyBorder="1"/>
    <xf numFmtId="0" fontId="4" fillId="0" borderId="74" xfId="0" applyFont="1" applyBorder="1"/>
    <xf numFmtId="0" fontId="4" fillId="0" borderId="67" xfId="0" applyFont="1" applyBorder="1"/>
    <xf numFmtId="0" fontId="4" fillId="0" borderId="60" xfId="0" applyFont="1" applyBorder="1" applyAlignment="1">
      <alignment horizontal="left"/>
    </xf>
    <xf numFmtId="0" fontId="4" fillId="0" borderId="1" xfId="0" applyFont="1" applyBorder="1"/>
    <xf numFmtId="0" fontId="4" fillId="0" borderId="79" xfId="0" applyFont="1" applyBorder="1"/>
    <xf numFmtId="0" fontId="4" fillId="0" borderId="49" xfId="0" applyFont="1" applyBorder="1" applyAlignment="1">
      <alignment horizontal="center" wrapText="1"/>
    </xf>
    <xf numFmtId="165" fontId="4" fillId="0" borderId="48" xfId="0" applyNumberFormat="1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165" fontId="4" fillId="0" borderId="50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165" fontId="4" fillId="0" borderId="60" xfId="0" applyNumberFormat="1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165" fontId="4" fillId="0" borderId="57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165" fontId="4" fillId="0" borderId="74" xfId="0" applyNumberFormat="1" applyFont="1" applyBorder="1" applyAlignment="1">
      <alignment horizontal="center"/>
    </xf>
    <xf numFmtId="0" fontId="4" fillId="0" borderId="72" xfId="0" applyFont="1" applyBorder="1" applyAlignment="1">
      <alignment horizontal="left"/>
    </xf>
    <xf numFmtId="165" fontId="4" fillId="0" borderId="71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165" fontId="4" fillId="0" borderId="67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/>
    </xf>
    <xf numFmtId="165" fontId="4" fillId="0" borderId="65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1" xfId="0" applyFont="1" applyBorder="1"/>
    <xf numFmtId="165" fontId="4" fillId="0" borderId="50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wrapText="1"/>
    </xf>
    <xf numFmtId="165" fontId="4" fillId="0" borderId="12" xfId="0" applyNumberFormat="1" applyFont="1" applyBorder="1"/>
    <xf numFmtId="0" fontId="4" fillId="0" borderId="0" xfId="0" applyFont="1" applyBorder="1"/>
    <xf numFmtId="165" fontId="4" fillId="0" borderId="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5" fontId="4" fillId="0" borderId="57" xfId="0" applyNumberFormat="1" applyFont="1" applyBorder="1"/>
    <xf numFmtId="0" fontId="4" fillId="0" borderId="58" xfId="0" applyFont="1" applyBorder="1"/>
    <xf numFmtId="0" fontId="4" fillId="0" borderId="56" xfId="0" applyNumberFormat="1" applyFont="1" applyBorder="1" applyAlignment="1">
      <alignment horizontal="center"/>
    </xf>
    <xf numFmtId="165" fontId="4" fillId="0" borderId="71" xfId="0" applyNumberFormat="1" applyFont="1" applyBorder="1"/>
    <xf numFmtId="0" fontId="4" fillId="0" borderId="72" xfId="0" applyFont="1" applyBorder="1"/>
    <xf numFmtId="0" fontId="4" fillId="0" borderId="70" xfId="0" applyNumberFormat="1" applyFont="1" applyBorder="1" applyAlignment="1">
      <alignment horizontal="center"/>
    </xf>
    <xf numFmtId="165" fontId="4" fillId="0" borderId="57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 wrapText="1"/>
    </xf>
    <xf numFmtId="165" fontId="4" fillId="0" borderId="79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4" fillId="0" borderId="77" xfId="0" applyFont="1" applyBorder="1"/>
    <xf numFmtId="165" fontId="4" fillId="0" borderId="62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 wrapText="1"/>
    </xf>
    <xf numFmtId="165" fontId="4" fillId="0" borderId="96" xfId="0" applyNumberFormat="1" applyFont="1" applyBorder="1" applyAlignment="1">
      <alignment horizontal="center"/>
    </xf>
    <xf numFmtId="165" fontId="4" fillId="0" borderId="92" xfId="0" applyNumberFormat="1" applyFont="1" applyBorder="1" applyAlignment="1">
      <alignment horizontal="center"/>
    </xf>
    <xf numFmtId="0" fontId="4" fillId="0" borderId="98" xfId="0" applyFont="1" applyBorder="1"/>
    <xf numFmtId="165" fontId="4" fillId="0" borderId="95" xfId="0" applyNumberFormat="1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165" fontId="4" fillId="0" borderId="54" xfId="0" applyNumberFormat="1" applyFont="1" applyBorder="1" applyAlignment="1">
      <alignment horizontal="center"/>
    </xf>
    <xf numFmtId="165" fontId="4" fillId="0" borderId="61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165" fontId="4" fillId="0" borderId="75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65" fontId="4" fillId="0" borderId="68" xfId="0" applyNumberFormat="1" applyFont="1" applyBorder="1" applyAlignment="1">
      <alignment horizontal="center"/>
    </xf>
    <xf numFmtId="165" fontId="4" fillId="0" borderId="56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65" fontId="4" fillId="0" borderId="51" xfId="0" applyNumberFormat="1" applyFont="1" applyBorder="1" applyAlignment="1">
      <alignment horizontal="right"/>
    </xf>
    <xf numFmtId="164" fontId="4" fillId="0" borderId="53" xfId="0" applyNumberFormat="1" applyFont="1" applyBorder="1"/>
    <xf numFmtId="165" fontId="4" fillId="0" borderId="54" xfId="0" applyNumberFormat="1" applyFont="1" applyBorder="1"/>
    <xf numFmtId="165" fontId="4" fillId="0" borderId="52" xfId="0" applyNumberFormat="1" applyFont="1" applyBorder="1"/>
    <xf numFmtId="166" fontId="4" fillId="0" borderId="53" xfId="0" applyNumberFormat="1" applyFont="1" applyBorder="1"/>
    <xf numFmtId="0" fontId="4" fillId="0" borderId="54" xfId="0" applyFont="1" applyBorder="1"/>
    <xf numFmtId="0" fontId="4" fillId="0" borderId="52" xfId="0" applyFont="1" applyBorder="1"/>
    <xf numFmtId="165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/>
    <xf numFmtId="165" fontId="4" fillId="0" borderId="23" xfId="0" applyNumberFormat="1" applyFont="1" applyBorder="1"/>
    <xf numFmtId="165" fontId="4" fillId="0" borderId="0" xfId="0" applyNumberFormat="1" applyFont="1" applyBorder="1"/>
    <xf numFmtId="166" fontId="4" fillId="0" borderId="2" xfId="0" applyNumberFormat="1" applyFont="1" applyBorder="1"/>
    <xf numFmtId="0" fontId="4" fillId="0" borderId="23" xfId="0" applyFont="1" applyBorder="1"/>
    <xf numFmtId="0" fontId="4" fillId="0" borderId="4" xfId="0" applyFont="1" applyBorder="1"/>
    <xf numFmtId="165" fontId="4" fillId="0" borderId="0" xfId="0" applyNumberFormat="1" applyFont="1"/>
    <xf numFmtId="165" fontId="4" fillId="0" borderId="58" xfId="0" applyNumberFormat="1" applyFont="1" applyBorder="1"/>
    <xf numFmtId="164" fontId="4" fillId="0" borderId="55" xfId="0" applyNumberFormat="1" applyFont="1" applyBorder="1"/>
    <xf numFmtId="165" fontId="4" fillId="0" borderId="61" xfId="0" applyNumberFormat="1" applyFont="1" applyBorder="1"/>
    <xf numFmtId="166" fontId="4" fillId="0" borderId="58" xfId="0" applyNumberFormat="1" applyFont="1" applyBorder="1"/>
    <xf numFmtId="0" fontId="4" fillId="0" borderId="61" xfId="0" applyFont="1" applyBorder="1"/>
    <xf numFmtId="0" fontId="4" fillId="0" borderId="59" xfId="0" applyFont="1" applyBorder="1"/>
    <xf numFmtId="164" fontId="4" fillId="0" borderId="69" xfId="0" applyNumberFormat="1" applyFont="1" applyBorder="1"/>
    <xf numFmtId="165" fontId="4" fillId="0" borderId="75" xfId="0" applyNumberFormat="1" applyFont="1" applyBorder="1"/>
    <xf numFmtId="165" fontId="4" fillId="0" borderId="72" xfId="0" applyNumberFormat="1" applyFont="1" applyBorder="1"/>
    <xf numFmtId="166" fontId="4" fillId="0" borderId="56" xfId="0" applyNumberFormat="1" applyFont="1" applyBorder="1"/>
    <xf numFmtId="0" fontId="4" fillId="0" borderId="75" xfId="0" applyFont="1" applyBorder="1"/>
    <xf numFmtId="0" fontId="4" fillId="0" borderId="73" xfId="0" applyFont="1" applyBorder="1"/>
    <xf numFmtId="165" fontId="4" fillId="0" borderId="58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164" fontId="4" fillId="0" borderId="76" xfId="0" applyNumberFormat="1" applyFont="1" applyBorder="1"/>
    <xf numFmtId="165" fontId="4" fillId="0" borderId="82" xfId="0" applyNumberFormat="1" applyFont="1" applyBorder="1"/>
    <xf numFmtId="165" fontId="4" fillId="0" borderId="77" xfId="0" applyNumberFormat="1" applyFont="1" applyBorder="1"/>
    <xf numFmtId="166" fontId="4" fillId="0" borderId="76" xfId="0" applyNumberFormat="1" applyFont="1" applyBorder="1"/>
    <xf numFmtId="0" fontId="4" fillId="0" borderId="82" xfId="0" applyFont="1" applyBorder="1"/>
    <xf numFmtId="0" fontId="4" fillId="0" borderId="86" xfId="0" applyFont="1" applyBorder="1"/>
    <xf numFmtId="165" fontId="4" fillId="0" borderId="51" xfId="0" applyNumberFormat="1" applyFont="1" applyBorder="1"/>
    <xf numFmtId="165" fontId="4" fillId="0" borderId="53" xfId="0" applyNumberFormat="1" applyFont="1" applyBorder="1"/>
    <xf numFmtId="165" fontId="4" fillId="0" borderId="2" xfId="0" applyNumberFormat="1" applyFont="1" applyBorder="1"/>
    <xf numFmtId="165" fontId="4" fillId="0" borderId="98" xfId="0" applyNumberFormat="1" applyFont="1" applyBorder="1" applyAlignment="1">
      <alignment horizontal="right"/>
    </xf>
    <xf numFmtId="164" fontId="4" fillId="0" borderId="91" xfId="0" applyNumberFormat="1" applyFont="1" applyBorder="1"/>
    <xf numFmtId="165" fontId="4" fillId="0" borderId="94" xfId="0" applyNumberFormat="1" applyFont="1" applyBorder="1"/>
    <xf numFmtId="165" fontId="4" fillId="0" borderId="98" xfId="0" applyNumberFormat="1" applyFont="1" applyBorder="1"/>
    <xf numFmtId="165" fontId="4" fillId="0" borderId="91" xfId="0" applyNumberFormat="1" applyFont="1" applyBorder="1"/>
    <xf numFmtId="0" fontId="4" fillId="0" borderId="94" xfId="0" applyFont="1" applyBorder="1"/>
    <xf numFmtId="0" fontId="4" fillId="0" borderId="99" xfId="0" applyFont="1" applyBorder="1"/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 vertical="top"/>
    </xf>
    <xf numFmtId="165" fontId="0" fillId="0" borderId="1" xfId="0" applyNumberFormat="1" applyBorder="1"/>
    <xf numFmtId="165" fontId="0" fillId="0" borderId="10" xfId="0" applyNumberFormat="1" applyBorder="1"/>
    <xf numFmtId="166" fontId="4" fillId="0" borderId="55" xfId="0" applyNumberFormat="1" applyFont="1" applyBorder="1"/>
    <xf numFmtId="9" fontId="0" fillId="0" borderId="1" xfId="0" applyNumberFormat="1" applyBorder="1"/>
    <xf numFmtId="15" fontId="0" fillId="0" borderId="1" xfId="0" applyNumberFormat="1" applyBorder="1"/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/>
    <xf numFmtId="2" fontId="7" fillId="0" borderId="23" xfId="0" applyNumberFormat="1" applyFont="1" applyBorder="1"/>
    <xf numFmtId="2" fontId="7" fillId="0" borderId="41" xfId="0" applyNumberFormat="1" applyFont="1" applyBorder="1"/>
    <xf numFmtId="2" fontId="7" fillId="0" borderId="12" xfId="0" applyNumberFormat="1" applyFont="1" applyBorder="1"/>
    <xf numFmtId="165" fontId="7" fillId="0" borderId="34" xfId="0" applyNumberFormat="1" applyFont="1" applyBorder="1"/>
    <xf numFmtId="2" fontId="7" fillId="0" borderId="22" xfId="0" applyNumberFormat="1" applyFont="1" applyBorder="1"/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3" xfId="0" applyNumberFormat="1" applyFont="1" applyBorder="1"/>
    <xf numFmtId="2" fontId="0" fillId="0" borderId="10" xfId="0" applyNumberFormat="1" applyBorder="1"/>
    <xf numFmtId="0" fontId="1" fillId="0" borderId="32" xfId="0" applyFont="1" applyBorder="1" applyAlignment="1"/>
    <xf numFmtId="0" fontId="1" fillId="0" borderId="33" xfId="0" applyFont="1" applyBorder="1" applyAlignment="1">
      <alignment vertical="top"/>
    </xf>
    <xf numFmtId="0" fontId="4" fillId="0" borderId="80" xfId="0" applyFont="1" applyBorder="1" applyAlignment="1">
      <alignment wrapText="1"/>
    </xf>
    <xf numFmtId="0" fontId="4" fillId="0" borderId="83" xfId="0" applyFont="1" applyBorder="1" applyAlignment="1">
      <alignment wrapText="1"/>
    </xf>
    <xf numFmtId="0" fontId="4" fillId="0" borderId="84" xfId="0" applyFont="1" applyBorder="1" applyAlignment="1">
      <alignment wrapText="1"/>
    </xf>
    <xf numFmtId="0" fontId="4" fillId="0" borderId="81" xfId="0" applyFont="1" applyBorder="1" applyAlignment="1">
      <alignment wrapText="1"/>
    </xf>
    <xf numFmtId="0" fontId="4" fillId="0" borderId="83" xfId="0" applyFont="1" applyBorder="1" applyAlignment="1"/>
    <xf numFmtId="0" fontId="4" fillId="0" borderId="34" xfId="0" applyFont="1" applyBorder="1" applyAlignment="1">
      <alignment wrapText="1"/>
    </xf>
    <xf numFmtId="165" fontId="4" fillId="0" borderId="83" xfId="0" applyNumberFormat="1" applyFont="1" applyBorder="1" applyAlignment="1"/>
    <xf numFmtId="165" fontId="4" fillId="0" borderId="34" xfId="0" applyNumberFormat="1" applyFont="1" applyBorder="1" applyAlignment="1"/>
    <xf numFmtId="165" fontId="4" fillId="0" borderId="84" xfId="0" applyNumberFormat="1" applyFont="1" applyBorder="1" applyAlignment="1"/>
    <xf numFmtId="0" fontId="4" fillId="0" borderId="90" xfId="0" applyFont="1" applyBorder="1" applyAlignment="1">
      <alignment wrapText="1"/>
    </xf>
    <xf numFmtId="0" fontId="4" fillId="0" borderId="97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/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/>
    <xf numFmtId="0" fontId="0" fillId="0" borderId="8" xfId="0" applyBorder="1"/>
    <xf numFmtId="0" fontId="0" fillId="0" borderId="17" xfId="0" applyBorder="1"/>
    <xf numFmtId="0" fontId="1" fillId="0" borderId="8" xfId="0" applyFont="1" applyBorder="1"/>
    <xf numFmtId="0" fontId="1" fillId="0" borderId="53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A3" sqref="A3:H3"/>
    </sheetView>
  </sheetViews>
  <sheetFormatPr defaultRowHeight="15" x14ac:dyDescent="0.25"/>
  <sheetData>
    <row r="1" spans="1:8" ht="18.75" x14ac:dyDescent="0.3">
      <c r="A1" s="1" t="s">
        <v>90</v>
      </c>
    </row>
    <row r="3" spans="1:8" ht="100.5" customHeight="1" x14ac:dyDescent="0.25">
      <c r="A3" s="446" t="s">
        <v>242</v>
      </c>
      <c r="B3" s="446"/>
      <c r="C3" s="446"/>
      <c r="D3" s="446"/>
      <c r="E3" s="446"/>
      <c r="F3" s="446"/>
      <c r="G3" s="446"/>
      <c r="H3" s="446"/>
    </row>
    <row r="5" spans="1:8" x14ac:dyDescent="0.25">
      <c r="A5" t="s">
        <v>241</v>
      </c>
    </row>
  </sheetData>
  <mergeCells count="1">
    <mergeCell ref="A3:H3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2"/>
  <sheetViews>
    <sheetView zoomScale="60" zoomScaleNormal="60" workbookViewId="0">
      <selection activeCell="N22" sqref="N22"/>
    </sheetView>
  </sheetViews>
  <sheetFormatPr defaultRowHeight="15" x14ac:dyDescent="0.25"/>
  <cols>
    <col min="1" max="1" width="3.7109375" style="30" customWidth="1"/>
    <col min="2" max="2" width="3.7109375" style="69" customWidth="1"/>
    <col min="3" max="3" width="3.7109375" style="29" customWidth="1"/>
    <col min="4" max="4" width="3.7109375" style="69" customWidth="1"/>
    <col min="5" max="11" width="3.7109375" style="29" customWidth="1"/>
    <col min="12" max="12" width="3.7109375" style="11" customWidth="1"/>
    <col min="13" max="13" width="31.42578125" style="4" customWidth="1"/>
    <col min="14" max="14" width="8.85546875" style="4" customWidth="1"/>
    <col min="15" max="15" width="31" customWidth="1"/>
    <col min="16" max="16" width="7.28515625" style="3" customWidth="1"/>
    <col min="17" max="17" width="5.85546875" style="4" customWidth="1"/>
    <col min="18" max="22" width="5.85546875" style="29" customWidth="1"/>
    <col min="23" max="24" width="5.85546875" style="7" customWidth="1"/>
    <col min="25" max="28" width="5.85546875" customWidth="1"/>
    <col min="29" max="29" width="6.5703125" customWidth="1"/>
    <col min="30" max="36" width="5.85546875" customWidth="1"/>
    <col min="37" max="37" width="5.85546875" style="6" customWidth="1"/>
    <col min="38" max="38" width="43.140625" style="3" customWidth="1"/>
    <col min="39" max="45" width="4.7109375" customWidth="1"/>
    <col min="46" max="46" width="28.42578125" customWidth="1"/>
    <col min="47" max="47" width="9.140625" style="4"/>
  </cols>
  <sheetData>
    <row r="1" spans="1:46" s="12" customFormat="1" ht="20.25" customHeight="1" thickTop="1" thickBot="1" x14ac:dyDescent="0.35">
      <c r="A1" s="423" t="s">
        <v>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5"/>
      <c r="M1" s="14" t="s">
        <v>136</v>
      </c>
      <c r="N1" s="429" t="s">
        <v>198</v>
      </c>
      <c r="O1" s="430"/>
      <c r="P1" s="430"/>
      <c r="Q1" s="423" t="s">
        <v>111</v>
      </c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5"/>
      <c r="AL1" s="13" t="s">
        <v>29</v>
      </c>
      <c r="AM1" s="127"/>
      <c r="AN1" s="128"/>
      <c r="AO1" s="128"/>
      <c r="AP1" s="128"/>
      <c r="AQ1" s="128"/>
      <c r="AR1" s="128"/>
      <c r="AS1" s="128"/>
      <c r="AT1" s="128"/>
    </row>
    <row r="2" spans="1:46" s="5" customFormat="1" ht="137.25" customHeight="1" thickTop="1" thickBot="1" x14ac:dyDescent="0.3">
      <c r="A2" s="79" t="str">
        <f>Roles!$B$2</f>
        <v>End customer</v>
      </c>
      <c r="B2" s="80" t="str">
        <f>Roles!$B$3</f>
        <v>Order processing org unit</v>
      </c>
      <c r="C2" s="80" t="str">
        <f>Roles!$B$4</f>
        <v>Receivables org unit</v>
      </c>
      <c r="D2" s="81" t="str">
        <f>Roles!$A$5</f>
        <v>Assembler</v>
      </c>
      <c r="E2" s="82" t="str">
        <f>Roles!$A$6</f>
        <v>Repar Service</v>
      </c>
      <c r="F2" s="82" t="str">
        <f>Roles!$A$7</f>
        <v>Packager</v>
      </c>
      <c r="G2" s="82" t="str">
        <f>Roles!$A$8</f>
        <v>Repair scheduler</v>
      </c>
      <c r="H2" s="82" t="str">
        <f>Roles!$A$9</f>
        <v>Repair technician</v>
      </c>
      <c r="I2" s="82"/>
      <c r="J2" s="82"/>
      <c r="K2" s="82" t="s">
        <v>9</v>
      </c>
      <c r="L2" s="83" t="s">
        <v>9</v>
      </c>
      <c r="M2" s="31"/>
      <c r="N2" s="41"/>
      <c r="O2" s="153" t="s">
        <v>110</v>
      </c>
      <c r="P2" s="152" t="s">
        <v>197</v>
      </c>
      <c r="Q2" s="154" t="str">
        <f>AN42</f>
        <v>Order</v>
      </c>
      <c r="R2" s="155" t="str">
        <f>AN52</f>
        <v>Table</v>
      </c>
      <c r="S2" s="155" t="str">
        <f>AN43</f>
        <v>Shipment notice</v>
      </c>
      <c r="T2" s="156"/>
      <c r="U2" s="155" t="str">
        <f>AN45</f>
        <v>Invoice</v>
      </c>
      <c r="V2" s="155" t="str">
        <f>AN46</f>
        <v>Payment</v>
      </c>
      <c r="W2" s="157" t="str">
        <f>AN47</f>
        <v>Account update</v>
      </c>
      <c r="X2" s="158" t="str">
        <f>$AN$49</f>
        <v>Table leg</v>
      </c>
      <c r="Y2" s="159" t="str">
        <f>$AN$50</f>
        <v>Table top</v>
      </c>
      <c r="Z2" s="159" t="str">
        <f>$AN$52</f>
        <v>Table</v>
      </c>
      <c r="AA2" s="159" t="str">
        <f>$AN$54</f>
        <v>Defective table</v>
      </c>
      <c r="AB2" s="159" t="str">
        <f>$AN$52</f>
        <v>Table</v>
      </c>
      <c r="AC2" s="159" t="str">
        <f>$AN$53</f>
        <v>Packaged table</v>
      </c>
      <c r="AD2" s="155" t="str">
        <f>$AN$56</f>
        <v>Scrap table</v>
      </c>
      <c r="AE2" s="155" t="str">
        <f>$AN$54</f>
        <v>Defective table</v>
      </c>
      <c r="AF2" s="155" t="str">
        <f>$AN$54</f>
        <v>Defective table</v>
      </c>
      <c r="AG2" s="155" t="str">
        <f>AN54</f>
        <v>Defective table</v>
      </c>
      <c r="AH2" s="160" t="str">
        <f>$AN$52</f>
        <v>Table</v>
      </c>
      <c r="AI2" s="155" t="str">
        <f>$AN$56</f>
        <v>Scrap table</v>
      </c>
      <c r="AJ2" s="155"/>
      <c r="AK2" s="161"/>
      <c r="AL2" s="21"/>
      <c r="AM2" s="33"/>
    </row>
    <row r="3" spans="1:46" s="7" customFormat="1" ht="0.95" customHeight="1" thickTop="1" thickBot="1" x14ac:dyDescent="0.3">
      <c r="A3" s="30"/>
      <c r="B3" s="69"/>
      <c r="C3" s="29"/>
      <c r="D3" s="69"/>
      <c r="E3" s="29"/>
      <c r="F3" s="29"/>
      <c r="G3" s="29"/>
      <c r="H3" s="29"/>
      <c r="I3" s="29"/>
      <c r="J3" s="29"/>
      <c r="K3" s="29"/>
      <c r="L3" s="11"/>
      <c r="M3" s="4"/>
      <c r="N3" s="4"/>
      <c r="P3" s="3"/>
      <c r="Q3" s="162"/>
      <c r="R3" s="163"/>
      <c r="S3" s="163"/>
      <c r="T3" s="164"/>
      <c r="U3" s="163"/>
      <c r="V3" s="163"/>
      <c r="W3" s="164"/>
      <c r="X3" s="165"/>
      <c r="Y3" s="165"/>
      <c r="Z3" s="165"/>
      <c r="AA3" s="165"/>
      <c r="AB3" s="165"/>
      <c r="AC3" s="165"/>
      <c r="AD3" s="166"/>
      <c r="AE3" s="165"/>
      <c r="AF3" s="165"/>
      <c r="AG3" s="165"/>
      <c r="AH3" s="165"/>
      <c r="AI3" s="166"/>
      <c r="AJ3" s="166"/>
      <c r="AK3" s="167"/>
      <c r="AL3" s="3"/>
      <c r="AM3" s="4"/>
    </row>
    <row r="4" spans="1:46" s="8" customFormat="1" ht="15" customHeight="1" thickTop="1" x14ac:dyDescent="0.25">
      <c r="A4" s="22" t="s">
        <v>4</v>
      </c>
      <c r="B4" s="70"/>
      <c r="C4" s="23"/>
      <c r="D4" s="70"/>
      <c r="E4" s="23"/>
      <c r="F4" s="23"/>
      <c r="G4" s="23"/>
      <c r="H4" s="23"/>
      <c r="I4" s="23"/>
      <c r="J4" s="23"/>
      <c r="K4" s="23"/>
      <c r="L4" s="42"/>
      <c r="M4" s="32" t="str">
        <f>'Capabilities &amp; Organization'!$I$14</f>
        <v>Sell tables (business network)</v>
      </c>
      <c r="N4" s="32" t="s">
        <v>157</v>
      </c>
      <c r="P4" s="9">
        <v>1</v>
      </c>
      <c r="Q4" s="168" t="s">
        <v>34</v>
      </c>
      <c r="R4" s="169"/>
      <c r="S4" s="169"/>
      <c r="T4" s="170"/>
      <c r="U4" s="169"/>
      <c r="V4" s="169"/>
      <c r="W4" s="171"/>
      <c r="X4" s="172"/>
      <c r="Y4" s="173"/>
      <c r="Z4" s="173"/>
      <c r="AA4" s="173"/>
      <c r="AB4" s="173"/>
      <c r="AC4" s="173"/>
      <c r="AD4" s="173"/>
      <c r="AE4" s="173"/>
      <c r="AF4" s="173"/>
      <c r="AG4" s="173"/>
      <c r="AH4" s="174"/>
      <c r="AI4" s="173"/>
      <c r="AJ4" s="173"/>
      <c r="AK4" s="175"/>
      <c r="AL4" s="9" t="s">
        <v>215</v>
      </c>
      <c r="AM4" s="32"/>
    </row>
    <row r="5" spans="1:46" s="5" customFormat="1" ht="15.75" thickBot="1" x14ac:dyDescent="0.3">
      <c r="A5" s="65"/>
      <c r="B5" s="71"/>
      <c r="C5" s="63"/>
      <c r="D5" s="71"/>
      <c r="E5" s="63"/>
      <c r="F5" s="63"/>
      <c r="G5" s="63"/>
      <c r="H5" s="63"/>
      <c r="I5" s="63"/>
      <c r="J5" s="63"/>
      <c r="K5" s="63"/>
      <c r="L5" s="58"/>
      <c r="M5" s="33"/>
      <c r="N5" s="33"/>
      <c r="P5" s="10"/>
      <c r="Q5" s="176"/>
      <c r="R5" s="177"/>
      <c r="S5" s="177"/>
      <c r="T5" s="178"/>
      <c r="U5" s="177"/>
      <c r="V5" s="177"/>
      <c r="W5" s="179"/>
      <c r="X5" s="180"/>
      <c r="Y5" s="181"/>
      <c r="Z5" s="181"/>
      <c r="AA5" s="181"/>
      <c r="AB5" s="181"/>
      <c r="AC5" s="181"/>
      <c r="AD5" s="181"/>
      <c r="AE5" s="181"/>
      <c r="AF5" s="181"/>
      <c r="AG5" s="181"/>
      <c r="AH5" s="182"/>
      <c r="AI5" s="181"/>
      <c r="AJ5" s="181"/>
      <c r="AK5" s="183"/>
      <c r="AL5" s="10"/>
      <c r="AM5" s="33"/>
      <c r="AO5" s="5" t="s">
        <v>9</v>
      </c>
    </row>
    <row r="6" spans="1:46" s="8" customFormat="1" ht="15.75" thickTop="1" x14ac:dyDescent="0.25">
      <c r="A6" s="22"/>
      <c r="B6" s="70" t="s">
        <v>4</v>
      </c>
      <c r="C6" s="23"/>
      <c r="D6" s="70"/>
      <c r="E6" s="23"/>
      <c r="F6" s="23"/>
      <c r="G6" s="23"/>
      <c r="H6" s="23"/>
      <c r="I6" s="23"/>
      <c r="J6" s="23"/>
      <c r="K6" s="23"/>
      <c r="L6" s="42"/>
      <c r="M6" s="32"/>
      <c r="N6" s="32" t="s">
        <v>163</v>
      </c>
      <c r="P6" s="9">
        <v>1</v>
      </c>
      <c r="Q6" s="168" t="s">
        <v>45</v>
      </c>
      <c r="R6" s="169" t="s">
        <v>46</v>
      </c>
      <c r="S6" s="169" t="s">
        <v>182</v>
      </c>
      <c r="T6" s="170"/>
      <c r="U6" s="169"/>
      <c r="V6" s="169"/>
      <c r="W6" s="171"/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6"/>
      <c r="AI6" s="185"/>
      <c r="AJ6" s="185"/>
      <c r="AK6" s="175"/>
      <c r="AL6" s="9" t="s">
        <v>216</v>
      </c>
      <c r="AM6" s="32"/>
    </row>
    <row r="7" spans="1:46" s="5" customFormat="1" ht="15.75" thickBot="1" x14ac:dyDescent="0.3">
      <c r="A7" s="65"/>
      <c r="B7" s="71"/>
      <c r="C7" s="63"/>
      <c r="D7" s="71"/>
      <c r="E7" s="63"/>
      <c r="F7" s="63"/>
      <c r="G7" s="63"/>
      <c r="H7" s="63"/>
      <c r="I7" s="63"/>
      <c r="J7" s="63"/>
      <c r="K7" s="63"/>
      <c r="L7" s="58"/>
      <c r="M7" s="33"/>
      <c r="N7" s="33"/>
      <c r="O7" s="5" t="str">
        <f>'Capabilities &amp; Organization'!$I$15</f>
        <v>Order processing</v>
      </c>
      <c r="P7" s="10"/>
      <c r="Q7" s="176"/>
      <c r="R7" s="177"/>
      <c r="S7" s="177"/>
      <c r="T7" s="178"/>
      <c r="U7" s="177"/>
      <c r="V7" s="177"/>
      <c r="W7" s="179"/>
      <c r="X7" s="180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181"/>
      <c r="AJ7" s="181"/>
      <c r="AK7" s="183"/>
      <c r="AL7" s="10"/>
      <c r="AM7" s="33"/>
    </row>
    <row r="8" spans="1:46" s="7" customFormat="1" ht="15.75" thickTop="1" x14ac:dyDescent="0.25">
      <c r="A8" s="30"/>
      <c r="B8" s="69"/>
      <c r="C8" s="29" t="s">
        <v>4</v>
      </c>
      <c r="D8" s="69"/>
      <c r="E8" s="29"/>
      <c r="F8" s="29"/>
      <c r="G8" s="29"/>
      <c r="H8" s="29"/>
      <c r="I8" s="29"/>
      <c r="J8" s="29"/>
      <c r="K8" s="29"/>
      <c r="L8" s="11"/>
      <c r="M8" s="3"/>
      <c r="N8" s="4" t="s">
        <v>158</v>
      </c>
      <c r="P8" s="3">
        <v>1</v>
      </c>
      <c r="Q8" s="162"/>
      <c r="R8" s="163"/>
      <c r="S8" s="163" t="s">
        <v>45</v>
      </c>
      <c r="T8" s="164"/>
      <c r="U8" s="163" t="s">
        <v>46</v>
      </c>
      <c r="V8" s="163"/>
      <c r="W8" s="187"/>
      <c r="X8" s="188"/>
      <c r="Y8" s="189"/>
      <c r="Z8" s="189"/>
      <c r="AA8" s="189"/>
      <c r="AB8" s="189"/>
      <c r="AC8" s="189"/>
      <c r="AD8" s="189"/>
      <c r="AE8" s="189"/>
      <c r="AF8" s="189"/>
      <c r="AG8" s="189"/>
      <c r="AH8" s="190"/>
      <c r="AI8" s="189"/>
      <c r="AJ8" s="189"/>
      <c r="AK8" s="167"/>
      <c r="AL8" s="3" t="s">
        <v>217</v>
      </c>
      <c r="AM8" s="4"/>
    </row>
    <row r="9" spans="1:46" s="7" customFormat="1" ht="15.75" thickBot="1" x14ac:dyDescent="0.3">
      <c r="A9" s="30"/>
      <c r="B9" s="69"/>
      <c r="C9" s="29"/>
      <c r="D9" s="69"/>
      <c r="E9" s="29"/>
      <c r="F9" s="29"/>
      <c r="G9" s="29"/>
      <c r="H9" s="29"/>
      <c r="I9" s="29"/>
      <c r="J9" s="29"/>
      <c r="K9" s="29"/>
      <c r="L9" s="11"/>
      <c r="M9" s="10"/>
      <c r="N9" s="4"/>
      <c r="O9" s="7" t="str">
        <f>'Capabilities &amp; Organization'!$I$11</f>
        <v>Invoicing</v>
      </c>
      <c r="P9" s="3"/>
      <c r="Q9" s="191"/>
      <c r="R9" s="192"/>
      <c r="S9" s="192"/>
      <c r="T9" s="193"/>
      <c r="U9" s="192"/>
      <c r="V9" s="192"/>
      <c r="W9" s="194"/>
      <c r="X9" s="195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6"/>
      <c r="AJ9" s="196"/>
      <c r="AK9" s="198"/>
      <c r="AL9" s="3" t="s">
        <v>42</v>
      </c>
      <c r="AM9" s="4"/>
    </row>
    <row r="10" spans="1:46" s="8" customFormat="1" ht="15.75" thickTop="1" x14ac:dyDescent="0.25">
      <c r="A10" s="22" t="s">
        <v>4</v>
      </c>
      <c r="B10" s="70"/>
      <c r="C10" s="23"/>
      <c r="D10" s="70"/>
      <c r="E10" s="23"/>
      <c r="F10" s="23"/>
      <c r="G10" s="23"/>
      <c r="H10" s="23"/>
      <c r="I10" s="23"/>
      <c r="J10" s="23"/>
      <c r="K10" s="23"/>
      <c r="L10" s="42"/>
      <c r="M10" s="3"/>
      <c r="N10" s="32" t="s">
        <v>165</v>
      </c>
      <c r="P10" s="9">
        <v>1</v>
      </c>
      <c r="Q10" s="168"/>
      <c r="R10" s="169" t="s">
        <v>35</v>
      </c>
      <c r="S10" s="169"/>
      <c r="T10" s="169" t="s">
        <v>34</v>
      </c>
      <c r="U10" s="169"/>
      <c r="V10" s="169"/>
      <c r="W10" s="171"/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85"/>
      <c r="AJ10" s="185"/>
      <c r="AK10" s="175"/>
      <c r="AL10" s="9"/>
      <c r="AM10" s="32"/>
    </row>
    <row r="11" spans="1:46" s="7" customFormat="1" ht="15.75" thickBot="1" x14ac:dyDescent="0.3">
      <c r="A11" s="30"/>
      <c r="B11" s="69"/>
      <c r="C11" s="29"/>
      <c r="D11" s="69"/>
      <c r="E11" s="29"/>
      <c r="F11" s="29"/>
      <c r="G11" s="29"/>
      <c r="H11" s="29"/>
      <c r="I11" s="29"/>
      <c r="J11" s="29"/>
      <c r="K11" s="29"/>
      <c r="L11" s="11"/>
      <c r="M11" s="10"/>
      <c r="N11" s="4"/>
      <c r="P11" s="3"/>
      <c r="Q11" s="191"/>
      <c r="R11" s="192"/>
      <c r="S11" s="192"/>
      <c r="T11" s="192"/>
      <c r="U11" s="192"/>
      <c r="V11" s="192"/>
      <c r="W11" s="194"/>
      <c r="X11" s="195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196"/>
      <c r="AJ11" s="196"/>
      <c r="AK11" s="198"/>
      <c r="AL11" s="3" t="s">
        <v>218</v>
      </c>
      <c r="AM11" s="4"/>
    </row>
    <row r="12" spans="1:46" s="8" customFormat="1" ht="15.75" thickTop="1" x14ac:dyDescent="0.25">
      <c r="A12" s="22" t="s">
        <v>4</v>
      </c>
      <c r="B12" s="70"/>
      <c r="C12" s="23"/>
      <c r="D12" s="70"/>
      <c r="E12" s="23"/>
      <c r="F12" s="23"/>
      <c r="G12" s="23"/>
      <c r="H12" s="23"/>
      <c r="I12" s="23"/>
      <c r="J12" s="23"/>
      <c r="K12" s="23"/>
      <c r="L12" s="42"/>
      <c r="M12" s="3"/>
      <c r="N12" s="32" t="s">
        <v>159</v>
      </c>
      <c r="P12" s="9">
        <v>1</v>
      </c>
      <c r="Q12" s="168"/>
      <c r="R12" s="169"/>
      <c r="S12" s="169"/>
      <c r="T12" s="169" t="s">
        <v>35</v>
      </c>
      <c r="U12" s="169" t="s">
        <v>35</v>
      </c>
      <c r="V12" s="169" t="s">
        <v>34</v>
      </c>
      <c r="W12" s="171"/>
      <c r="X12" s="184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  <c r="AI12" s="185"/>
      <c r="AJ12" s="185"/>
      <c r="AK12" s="175"/>
      <c r="AL12" s="9" t="s">
        <v>219</v>
      </c>
      <c r="AM12" s="32"/>
    </row>
    <row r="13" spans="1:46" s="7" customFormat="1" ht="15.75" thickBot="1" x14ac:dyDescent="0.3">
      <c r="A13" s="30"/>
      <c r="B13" s="69"/>
      <c r="C13" s="29"/>
      <c r="D13" s="69"/>
      <c r="E13" s="29"/>
      <c r="F13" s="29"/>
      <c r="G13" s="29"/>
      <c r="H13" s="29"/>
      <c r="I13" s="29"/>
      <c r="J13" s="29"/>
      <c r="K13" s="29"/>
      <c r="L13" s="11"/>
      <c r="M13" s="4"/>
      <c r="N13" s="4"/>
      <c r="P13" s="3"/>
      <c r="Q13" s="191"/>
      <c r="R13" s="192"/>
      <c r="S13" s="402"/>
      <c r="T13" s="403" t="s">
        <v>236</v>
      </c>
      <c r="U13" s="399" t="s">
        <v>236</v>
      </c>
      <c r="V13" s="399"/>
      <c r="W13" s="399"/>
      <c r="X13" s="399"/>
      <c r="Y13" s="399"/>
      <c r="Z13" s="400"/>
      <c r="AA13" s="188"/>
      <c r="AB13" s="189"/>
      <c r="AC13" s="189"/>
      <c r="AD13" s="189"/>
      <c r="AE13" s="189"/>
      <c r="AF13" s="189"/>
      <c r="AG13" s="189"/>
      <c r="AH13" s="189"/>
      <c r="AI13" s="189"/>
      <c r="AJ13" s="189"/>
      <c r="AK13" s="190"/>
      <c r="AL13" s="404"/>
      <c r="AM13" s="405"/>
      <c r="AN13" s="406"/>
    </row>
    <row r="14" spans="1:46" s="8" customFormat="1" ht="15.75" thickTop="1" x14ac:dyDescent="0.25">
      <c r="A14" s="22"/>
      <c r="B14" s="70"/>
      <c r="C14" s="23" t="s">
        <v>4</v>
      </c>
      <c r="D14" s="70"/>
      <c r="E14" s="23"/>
      <c r="F14" s="23"/>
      <c r="G14" s="23"/>
      <c r="H14" s="23"/>
      <c r="I14" s="23"/>
      <c r="J14" s="23"/>
      <c r="K14" s="23"/>
      <c r="L14" s="42"/>
      <c r="M14" s="32"/>
      <c r="N14" s="32" t="s">
        <v>160</v>
      </c>
      <c r="P14" s="9">
        <v>1</v>
      </c>
      <c r="Q14" s="168"/>
      <c r="R14" s="169"/>
      <c r="S14" s="169"/>
      <c r="T14" s="169"/>
      <c r="U14" s="169"/>
      <c r="V14" s="169" t="s">
        <v>45</v>
      </c>
      <c r="W14" s="171" t="s">
        <v>46</v>
      </c>
      <c r="X14" s="184"/>
      <c r="Y14" s="185"/>
      <c r="Z14" s="185"/>
      <c r="AA14" s="185"/>
      <c r="AB14" s="185"/>
      <c r="AC14" s="185"/>
      <c r="AD14" s="185"/>
      <c r="AE14" s="185"/>
      <c r="AF14" s="185"/>
      <c r="AG14" s="185"/>
      <c r="AH14" s="186"/>
      <c r="AI14" s="185"/>
      <c r="AJ14" s="185"/>
      <c r="AK14" s="175"/>
      <c r="AL14" s="9" t="s">
        <v>220</v>
      </c>
      <c r="AM14" s="32"/>
    </row>
    <row r="15" spans="1:46" s="5" customFormat="1" ht="15.75" thickBot="1" x14ac:dyDescent="0.3">
      <c r="A15" s="65"/>
      <c r="B15" s="71"/>
      <c r="C15" s="63"/>
      <c r="D15" s="71"/>
      <c r="E15" s="63"/>
      <c r="F15" s="63"/>
      <c r="G15" s="63"/>
      <c r="H15" s="63"/>
      <c r="I15" s="63"/>
      <c r="J15" s="63"/>
      <c r="K15" s="63"/>
      <c r="L15" s="58"/>
      <c r="M15" s="33"/>
      <c r="N15" s="33"/>
      <c r="O15" s="5" t="str">
        <f>'Capabilities &amp; Organization'!$I$12</f>
        <v>Payment processing</v>
      </c>
      <c r="P15" s="10"/>
      <c r="Q15" s="176"/>
      <c r="R15" s="177"/>
      <c r="S15" s="177"/>
      <c r="T15" s="177"/>
      <c r="U15" s="177"/>
      <c r="V15" s="177"/>
      <c r="W15" s="179"/>
      <c r="X15" s="180"/>
      <c r="Y15" s="181"/>
      <c r="Z15" s="181"/>
      <c r="AA15" s="181"/>
      <c r="AB15" s="181"/>
      <c r="AC15" s="181"/>
      <c r="AD15" s="181"/>
      <c r="AE15" s="181"/>
      <c r="AF15" s="181"/>
      <c r="AG15" s="181"/>
      <c r="AH15" s="182"/>
      <c r="AI15" s="181"/>
      <c r="AJ15" s="181"/>
      <c r="AK15" s="183"/>
      <c r="AL15" s="10"/>
      <c r="AM15" s="33"/>
    </row>
    <row r="16" spans="1:46" s="7" customFormat="1" ht="15.75" thickTop="1" x14ac:dyDescent="0.25">
      <c r="A16" s="30" t="s">
        <v>4</v>
      </c>
      <c r="B16" s="69"/>
      <c r="C16" s="29"/>
      <c r="D16" s="69"/>
      <c r="E16" s="29"/>
      <c r="F16" s="29"/>
      <c r="G16" s="29"/>
      <c r="H16" s="29"/>
      <c r="I16" s="29"/>
      <c r="J16" s="29"/>
      <c r="K16" s="29"/>
      <c r="L16" s="11" t="s">
        <v>9</v>
      </c>
      <c r="M16" s="4"/>
      <c r="N16" s="4" t="s">
        <v>183</v>
      </c>
      <c r="P16" s="3">
        <v>1</v>
      </c>
      <c r="Q16" s="162"/>
      <c r="R16" s="163"/>
      <c r="S16" s="163"/>
      <c r="T16" s="163"/>
      <c r="U16" s="163"/>
      <c r="V16" s="163"/>
      <c r="W16" s="187" t="s">
        <v>35</v>
      </c>
      <c r="X16" s="188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89"/>
      <c r="AJ16" s="189"/>
      <c r="AK16" s="167"/>
      <c r="AL16" s="3" t="s">
        <v>221</v>
      </c>
      <c r="AM16" s="4"/>
    </row>
    <row r="17" spans="1:41" s="78" customFormat="1" ht="15.75" thickBot="1" x14ac:dyDescent="0.3">
      <c r="A17" s="74"/>
      <c r="B17" s="75"/>
      <c r="C17" s="76"/>
      <c r="D17" s="75"/>
      <c r="E17" s="76"/>
      <c r="F17" s="76"/>
      <c r="G17" s="76"/>
      <c r="H17" s="76"/>
      <c r="I17" s="76"/>
      <c r="J17" s="76"/>
      <c r="K17" s="76"/>
      <c r="L17" s="60"/>
      <c r="M17" s="77"/>
      <c r="N17" s="77"/>
      <c r="P17" s="57"/>
      <c r="Q17" s="199"/>
      <c r="R17" s="200"/>
      <c r="S17" s="200"/>
      <c r="T17" s="200"/>
      <c r="U17" s="200"/>
      <c r="V17" s="200"/>
      <c r="W17" s="201"/>
      <c r="X17" s="202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  <c r="AI17" s="203"/>
      <c r="AJ17" s="203"/>
      <c r="AK17" s="205"/>
      <c r="AL17" s="57"/>
      <c r="AM17" s="77"/>
    </row>
    <row r="18" spans="1:41" s="7" customFormat="1" ht="15" customHeight="1" thickTop="1" x14ac:dyDescent="0.25">
      <c r="A18" s="30"/>
      <c r="B18" s="69"/>
      <c r="C18" s="29"/>
      <c r="D18" s="69"/>
      <c r="E18" s="29"/>
      <c r="F18" s="29"/>
      <c r="G18" s="29"/>
      <c r="H18" s="29"/>
      <c r="I18" s="29"/>
      <c r="J18" s="29"/>
      <c r="K18" s="29"/>
      <c r="L18" s="11"/>
      <c r="M18" s="4" t="str">
        <f>'Capabilities &amp; Organization'!$I$5</f>
        <v>Plant 1 Assembly</v>
      </c>
      <c r="N18" s="4" t="s">
        <v>185</v>
      </c>
      <c r="P18" s="3">
        <v>4</v>
      </c>
      <c r="Q18" s="162"/>
      <c r="R18" s="163"/>
      <c r="S18" s="163"/>
      <c r="T18" s="163"/>
      <c r="U18" s="163"/>
      <c r="V18" s="163"/>
      <c r="W18" s="187"/>
      <c r="X18" s="206" t="s">
        <v>34</v>
      </c>
      <c r="Y18" s="166"/>
      <c r="Z18" s="166"/>
      <c r="AA18" s="166"/>
      <c r="AB18" s="166"/>
      <c r="AC18" s="166"/>
      <c r="AD18" s="166"/>
      <c r="AE18" s="166"/>
      <c r="AF18" s="166"/>
      <c r="AG18" s="166"/>
      <c r="AH18" s="207"/>
      <c r="AI18" s="166"/>
      <c r="AJ18" s="166"/>
      <c r="AK18" s="167"/>
      <c r="AL18" s="3" t="s">
        <v>146</v>
      </c>
      <c r="AM18" s="4"/>
    </row>
    <row r="19" spans="1:41" s="5" customFormat="1" ht="15.75" thickBot="1" x14ac:dyDescent="0.3">
      <c r="A19" s="65"/>
      <c r="B19" s="71"/>
      <c r="C19" s="63"/>
      <c r="D19" s="71"/>
      <c r="E19" s="63"/>
      <c r="F19" s="63"/>
      <c r="G19" s="63"/>
      <c r="H19" s="63"/>
      <c r="I19" s="63"/>
      <c r="J19" s="63"/>
      <c r="K19" s="63"/>
      <c r="L19" s="58"/>
      <c r="M19" s="33"/>
      <c r="N19" s="33"/>
      <c r="P19" s="10"/>
      <c r="Q19" s="208"/>
      <c r="R19" s="209"/>
      <c r="S19" s="209"/>
      <c r="T19" s="209"/>
      <c r="U19" s="209"/>
      <c r="V19" s="209"/>
      <c r="W19" s="210"/>
      <c r="X19" s="211">
        <v>1</v>
      </c>
      <c r="Y19" s="212"/>
      <c r="Z19" s="212"/>
      <c r="AA19" s="212"/>
      <c r="AB19" s="212"/>
      <c r="AC19" s="212"/>
      <c r="AD19" s="212"/>
      <c r="AE19" s="212"/>
      <c r="AF19" s="212"/>
      <c r="AG19" s="212"/>
      <c r="AH19" s="213"/>
      <c r="AI19" s="212"/>
      <c r="AJ19" s="212"/>
      <c r="AK19" s="161"/>
      <c r="AL19" s="10" t="s">
        <v>226</v>
      </c>
      <c r="AM19" s="33"/>
      <c r="AO19" s="5" t="s">
        <v>9</v>
      </c>
    </row>
    <row r="20" spans="1:41" s="7" customFormat="1" ht="15.75" thickTop="1" x14ac:dyDescent="0.25">
      <c r="A20" s="30"/>
      <c r="B20" s="69"/>
      <c r="C20" s="29"/>
      <c r="D20" s="69"/>
      <c r="E20" s="29"/>
      <c r="F20" s="29"/>
      <c r="G20" s="29"/>
      <c r="H20" s="29"/>
      <c r="I20" s="29"/>
      <c r="J20" s="29"/>
      <c r="K20" s="29"/>
      <c r="L20" s="11"/>
      <c r="M20" s="4"/>
      <c r="N20" s="4" t="s">
        <v>210</v>
      </c>
      <c r="P20" s="3">
        <v>1</v>
      </c>
      <c r="Q20" s="162"/>
      <c r="R20" s="163"/>
      <c r="S20" s="163"/>
      <c r="T20" s="163"/>
      <c r="U20" s="163"/>
      <c r="V20" s="163"/>
      <c r="W20" s="187"/>
      <c r="Y20" s="206" t="s">
        <v>34</v>
      </c>
      <c r="Z20" s="166"/>
      <c r="AA20" s="166"/>
      <c r="AB20" s="166"/>
      <c r="AC20" s="166"/>
      <c r="AD20" s="166"/>
      <c r="AE20" s="166"/>
      <c r="AF20" s="166"/>
      <c r="AG20" s="166"/>
      <c r="AH20" s="207"/>
      <c r="AI20" s="166"/>
      <c r="AJ20" s="166"/>
      <c r="AK20" s="167"/>
      <c r="AL20" s="3" t="s">
        <v>211</v>
      </c>
      <c r="AM20" s="4"/>
    </row>
    <row r="21" spans="1:41" s="7" customFormat="1" ht="15.75" thickBot="1" x14ac:dyDescent="0.3">
      <c r="A21" s="30"/>
      <c r="B21" s="69"/>
      <c r="C21" s="29"/>
      <c r="D21" s="69"/>
      <c r="E21" s="29"/>
      <c r="F21" s="29"/>
      <c r="G21" s="29"/>
      <c r="H21" s="29"/>
      <c r="I21" s="29"/>
      <c r="J21" s="29"/>
      <c r="K21" s="29"/>
      <c r="L21" s="11"/>
      <c r="M21" s="4"/>
      <c r="N21" s="4"/>
      <c r="P21" s="3"/>
      <c r="Q21" s="162"/>
      <c r="R21" s="163"/>
      <c r="S21" s="163"/>
      <c r="T21" s="163"/>
      <c r="U21" s="163"/>
      <c r="V21" s="163"/>
      <c r="W21" s="187"/>
      <c r="Y21" s="206">
        <v>1</v>
      </c>
      <c r="Z21" s="166"/>
      <c r="AA21" s="166"/>
      <c r="AB21" s="166"/>
      <c r="AC21" s="166"/>
      <c r="AD21" s="166"/>
      <c r="AE21" s="166"/>
      <c r="AF21" s="166"/>
      <c r="AG21" s="166"/>
      <c r="AH21" s="207"/>
      <c r="AI21" s="166"/>
      <c r="AJ21" s="166"/>
      <c r="AK21" s="167"/>
      <c r="AL21" s="3"/>
      <c r="AM21" s="4"/>
    </row>
    <row r="22" spans="1:41" s="8" customFormat="1" ht="15.75" thickTop="1" x14ac:dyDescent="0.25">
      <c r="A22" s="22"/>
      <c r="B22" s="70"/>
      <c r="C22" s="23"/>
      <c r="D22" s="70" t="s">
        <v>4</v>
      </c>
      <c r="E22" s="23"/>
      <c r="F22" s="23"/>
      <c r="G22" s="23"/>
      <c r="H22" s="23"/>
      <c r="I22" s="23"/>
      <c r="J22" s="23"/>
      <c r="K22" s="23"/>
      <c r="L22" s="42"/>
      <c r="M22" s="32"/>
      <c r="N22" s="32" t="s">
        <v>40</v>
      </c>
      <c r="P22" s="9">
        <v>1</v>
      </c>
      <c r="Q22" s="168"/>
      <c r="R22" s="169"/>
      <c r="S22" s="169"/>
      <c r="T22" s="169"/>
      <c r="U22" s="169"/>
      <c r="V22" s="169"/>
      <c r="W22" s="171"/>
      <c r="X22" s="184" t="s">
        <v>35</v>
      </c>
      <c r="Y22" s="185" t="s">
        <v>35</v>
      </c>
      <c r="Z22" s="185" t="s">
        <v>34</v>
      </c>
      <c r="AA22" s="185" t="s">
        <v>34</v>
      </c>
      <c r="AB22" s="185"/>
      <c r="AC22" s="185"/>
      <c r="AD22" s="185"/>
      <c r="AE22" s="185"/>
      <c r="AF22" s="185"/>
      <c r="AG22" s="185"/>
      <c r="AH22" s="186"/>
      <c r="AI22" s="185"/>
      <c r="AJ22" s="185"/>
      <c r="AK22" s="175"/>
      <c r="AL22" s="9" t="s">
        <v>225</v>
      </c>
      <c r="AM22" s="32"/>
    </row>
    <row r="23" spans="1:41" s="5" customFormat="1" ht="15.75" thickBot="1" x14ac:dyDescent="0.3">
      <c r="A23" s="65"/>
      <c r="B23" s="71"/>
      <c r="C23" s="63"/>
      <c r="D23" s="71"/>
      <c r="E23" s="63"/>
      <c r="F23" s="63"/>
      <c r="G23" s="63"/>
      <c r="H23" s="63"/>
      <c r="I23" s="63"/>
      <c r="J23" s="63"/>
      <c r="K23" s="63"/>
      <c r="L23" s="58"/>
      <c r="M23" s="33"/>
      <c r="N23" s="33"/>
      <c r="P23" s="10"/>
      <c r="Q23" s="398"/>
      <c r="R23" s="399"/>
      <c r="S23" s="399"/>
      <c r="T23" s="399"/>
      <c r="U23" s="399"/>
      <c r="V23" s="399"/>
      <c r="W23" s="400"/>
      <c r="X23" s="188" t="s">
        <v>236</v>
      </c>
      <c r="Y23" s="189" t="s">
        <v>236</v>
      </c>
      <c r="Z23" s="189">
        <v>0.9</v>
      </c>
      <c r="AA23" s="189">
        <v>0.1</v>
      </c>
      <c r="AB23" s="189"/>
      <c r="AC23" s="189"/>
      <c r="AD23" s="189"/>
      <c r="AE23" s="189"/>
      <c r="AF23" s="189"/>
      <c r="AG23" s="189"/>
      <c r="AH23" s="190"/>
      <c r="AI23" s="189"/>
      <c r="AJ23" s="189"/>
      <c r="AK23" s="401"/>
      <c r="AL23" s="10"/>
      <c r="AM23" s="33"/>
    </row>
    <row r="24" spans="1:41" s="7" customFormat="1" ht="15.75" thickTop="1" x14ac:dyDescent="0.25">
      <c r="A24" s="30"/>
      <c r="B24" s="69"/>
      <c r="C24" s="29"/>
      <c r="D24" s="69"/>
      <c r="E24" s="29" t="s">
        <v>4</v>
      </c>
      <c r="F24" s="29"/>
      <c r="G24" s="29"/>
      <c r="H24" s="29"/>
      <c r="I24" s="29"/>
      <c r="J24" s="29"/>
      <c r="K24" s="29"/>
      <c r="L24" s="11"/>
      <c r="M24" s="32"/>
      <c r="N24" s="4" t="s">
        <v>32</v>
      </c>
      <c r="P24" s="390">
        <f>AA23</f>
        <v>0.1</v>
      </c>
      <c r="Q24" s="162"/>
      <c r="R24" s="163"/>
      <c r="S24" s="163"/>
      <c r="T24" s="163"/>
      <c r="U24" s="163"/>
      <c r="V24" s="163"/>
      <c r="W24" s="187"/>
      <c r="X24" s="188"/>
      <c r="Y24" s="189"/>
      <c r="Z24" s="189"/>
      <c r="AA24" s="189" t="s">
        <v>45</v>
      </c>
      <c r="AB24" s="189" t="s">
        <v>46</v>
      </c>
      <c r="AC24" s="189"/>
      <c r="AD24" s="189" t="s">
        <v>182</v>
      </c>
      <c r="AE24" s="189"/>
      <c r="AF24" s="189"/>
      <c r="AG24" s="189"/>
      <c r="AH24" s="190"/>
      <c r="AI24" s="189"/>
      <c r="AJ24" s="189"/>
      <c r="AK24" s="167"/>
      <c r="AL24" s="3" t="s">
        <v>147</v>
      </c>
      <c r="AM24" s="4"/>
    </row>
    <row r="25" spans="1:41" s="7" customFormat="1" ht="15.75" thickBot="1" x14ac:dyDescent="0.3">
      <c r="A25" s="30"/>
      <c r="B25" s="69"/>
      <c r="C25" s="29"/>
      <c r="D25" s="69"/>
      <c r="E25" s="29"/>
      <c r="F25" s="29"/>
      <c r="G25" s="29"/>
      <c r="H25" s="29"/>
      <c r="I25" s="29"/>
      <c r="J25" s="29"/>
      <c r="K25" s="29"/>
      <c r="L25" s="11"/>
      <c r="M25" s="4"/>
      <c r="N25" s="4"/>
      <c r="O25" s="7" t="str">
        <f>'Capabilities &amp; Organization'!$I$7</f>
        <v>Plant 1 Repair Service</v>
      </c>
      <c r="P25" s="3"/>
      <c r="Q25" s="398"/>
      <c r="R25" s="399"/>
      <c r="S25" s="399"/>
      <c r="T25" s="399"/>
      <c r="U25" s="399"/>
      <c r="V25" s="399"/>
      <c r="W25" s="400"/>
      <c r="X25" s="188"/>
      <c r="Y25" s="189"/>
      <c r="Z25" s="189"/>
      <c r="AA25" s="189">
        <f>AA23</f>
        <v>0.1</v>
      </c>
      <c r="AB25" s="189">
        <v>0.8</v>
      </c>
      <c r="AC25" s="189"/>
      <c r="AD25" s="189">
        <v>0.2</v>
      </c>
      <c r="AE25" s="189"/>
      <c r="AF25" s="189"/>
      <c r="AG25" s="189"/>
      <c r="AH25" s="190"/>
      <c r="AI25" s="189"/>
      <c r="AJ25" s="189"/>
      <c r="AK25" s="401"/>
      <c r="AL25" s="3"/>
      <c r="AM25" s="4"/>
    </row>
    <row r="26" spans="1:41" s="8" customFormat="1" ht="15.75" thickTop="1" x14ac:dyDescent="0.25">
      <c r="A26" s="22"/>
      <c r="B26" s="70"/>
      <c r="C26" s="23"/>
      <c r="D26" s="70"/>
      <c r="E26" s="23"/>
      <c r="F26" s="23" t="s">
        <v>4</v>
      </c>
      <c r="G26" s="23"/>
      <c r="H26" s="23"/>
      <c r="I26" s="23"/>
      <c r="J26" s="23"/>
      <c r="K26" s="23"/>
      <c r="L26" s="42"/>
      <c r="M26" s="32"/>
      <c r="N26" s="32" t="s">
        <v>41</v>
      </c>
      <c r="P26" s="407">
        <f>Z23+AB25</f>
        <v>1.7000000000000002</v>
      </c>
      <c r="Q26" s="168"/>
      <c r="R26" s="169"/>
      <c r="S26" s="169"/>
      <c r="T26" s="169"/>
      <c r="U26" s="169"/>
      <c r="V26" s="169"/>
      <c r="W26" s="171"/>
      <c r="X26" s="184"/>
      <c r="Y26" s="185"/>
      <c r="Z26" s="185" t="s">
        <v>35</v>
      </c>
      <c r="AA26" s="185"/>
      <c r="AB26" s="185" t="s">
        <v>35</v>
      </c>
      <c r="AC26" s="185" t="s">
        <v>44</v>
      </c>
      <c r="AD26" s="185"/>
      <c r="AE26" s="185"/>
      <c r="AF26" s="185"/>
      <c r="AG26" s="185"/>
      <c r="AH26" s="186"/>
      <c r="AI26" s="185"/>
      <c r="AJ26" s="185"/>
      <c r="AK26" s="175"/>
      <c r="AL26" s="9"/>
      <c r="AM26" s="32"/>
    </row>
    <row r="27" spans="1:41" s="7" customFormat="1" ht="15.75" thickBot="1" x14ac:dyDescent="0.3">
      <c r="A27" s="30"/>
      <c r="B27" s="69"/>
      <c r="C27" s="29"/>
      <c r="D27" s="69"/>
      <c r="E27" s="29"/>
      <c r="F27" s="29"/>
      <c r="G27" s="29"/>
      <c r="H27" s="29"/>
      <c r="I27" s="29"/>
      <c r="J27" s="29"/>
      <c r="K27" s="29"/>
      <c r="L27" s="11"/>
      <c r="M27" s="4"/>
      <c r="N27" s="4"/>
      <c r="P27" s="390"/>
      <c r="Q27" s="398"/>
      <c r="R27" s="399"/>
      <c r="S27" s="399"/>
      <c r="T27" s="399"/>
      <c r="U27" s="399"/>
      <c r="V27" s="399"/>
      <c r="W27" s="400"/>
      <c r="X27" s="188"/>
      <c r="Y27" s="189"/>
      <c r="Z27" s="189" t="s">
        <v>236</v>
      </c>
      <c r="AA27" s="189"/>
      <c r="AB27" s="189" t="s">
        <v>236</v>
      </c>
      <c r="AC27" s="189">
        <v>1</v>
      </c>
      <c r="AD27" s="189"/>
      <c r="AE27" s="189"/>
      <c r="AF27" s="189"/>
      <c r="AG27" s="189"/>
      <c r="AH27" s="190"/>
      <c r="AI27" s="189"/>
      <c r="AJ27" s="189"/>
      <c r="AK27" s="401"/>
      <c r="AL27" s="3"/>
      <c r="AM27" s="4"/>
    </row>
    <row r="28" spans="1:41" s="8" customFormat="1" ht="15.75" thickTop="1" x14ac:dyDescent="0.25">
      <c r="A28" s="22"/>
      <c r="B28" s="70"/>
      <c r="C28" s="23"/>
      <c r="D28" s="70"/>
      <c r="E28" s="23"/>
      <c r="F28" s="23"/>
      <c r="G28" s="23"/>
      <c r="H28" s="23"/>
      <c r="I28" s="23"/>
      <c r="J28" s="23"/>
      <c r="K28" s="23"/>
      <c r="L28" s="42"/>
      <c r="M28" s="32"/>
      <c r="N28" s="32" t="s">
        <v>139</v>
      </c>
      <c r="P28" s="9">
        <v>1</v>
      </c>
      <c r="Q28" s="168"/>
      <c r="R28" s="169"/>
      <c r="S28" s="169"/>
      <c r="T28" s="169"/>
      <c r="U28" s="169"/>
      <c r="V28" s="169"/>
      <c r="W28" s="171"/>
      <c r="X28" s="184"/>
      <c r="Y28" s="185"/>
      <c r="Z28" s="185"/>
      <c r="AA28" s="185"/>
      <c r="AB28" s="185"/>
      <c r="AC28" s="185"/>
      <c r="AD28" s="185" t="s">
        <v>35</v>
      </c>
      <c r="AE28" s="185"/>
      <c r="AF28" s="185"/>
      <c r="AG28" s="186"/>
      <c r="AH28" s="170"/>
      <c r="AI28" s="185"/>
      <c r="AJ28" s="185"/>
      <c r="AK28" s="175"/>
      <c r="AL28" s="9" t="s">
        <v>148</v>
      </c>
      <c r="AM28" s="32" t="s">
        <v>9</v>
      </c>
    </row>
    <row r="29" spans="1:41" s="7" customFormat="1" ht="15.75" thickBot="1" x14ac:dyDescent="0.3">
      <c r="A29" s="30"/>
      <c r="B29" s="69"/>
      <c r="C29" s="29"/>
      <c r="D29" s="69"/>
      <c r="E29" s="29"/>
      <c r="F29" s="29"/>
      <c r="G29" s="29"/>
      <c r="H29" s="29"/>
      <c r="I29" s="29"/>
      <c r="J29" s="29"/>
      <c r="K29" s="29"/>
      <c r="L29" s="11"/>
      <c r="M29" s="4"/>
      <c r="N29" s="4"/>
      <c r="P29" s="3"/>
      <c r="Q29" s="398"/>
      <c r="R29" s="399"/>
      <c r="S29" s="399"/>
      <c r="T29" s="399"/>
      <c r="U29" s="399"/>
      <c r="V29" s="399"/>
      <c r="W29" s="400"/>
      <c r="X29" s="188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189"/>
      <c r="AJ29" s="189"/>
      <c r="AK29" s="401"/>
      <c r="AL29" s="57" t="s">
        <v>149</v>
      </c>
      <c r="AM29" s="4"/>
    </row>
    <row r="30" spans="1:41" s="44" customFormat="1" ht="15.75" thickTop="1" x14ac:dyDescent="0.25">
      <c r="A30" s="66"/>
      <c r="B30" s="72"/>
      <c r="C30" s="64"/>
      <c r="D30" s="72"/>
      <c r="E30" s="64"/>
      <c r="F30" s="64"/>
      <c r="G30" s="64"/>
      <c r="H30" s="64"/>
      <c r="I30" s="64"/>
      <c r="J30" s="64"/>
      <c r="K30" s="64"/>
      <c r="L30" s="59"/>
      <c r="M30" s="43" t="str">
        <f>'Capabilities &amp; Organization'!$I$7</f>
        <v>Plant 1 Repair Service</v>
      </c>
      <c r="N30" s="43" t="s">
        <v>31</v>
      </c>
      <c r="P30" s="45">
        <v>1</v>
      </c>
      <c r="Q30" s="214"/>
      <c r="R30" s="215"/>
      <c r="S30" s="215"/>
      <c r="T30" s="215"/>
      <c r="U30" s="215"/>
      <c r="V30" s="215"/>
      <c r="W30" s="216"/>
      <c r="X30" s="217"/>
      <c r="Y30" s="218"/>
      <c r="Z30" s="218"/>
      <c r="AA30" s="218"/>
      <c r="AB30" s="218"/>
      <c r="AC30" s="218"/>
      <c r="AD30" s="219"/>
      <c r="AE30" s="218" t="s">
        <v>43</v>
      </c>
      <c r="AF30" s="218" t="s">
        <v>34</v>
      </c>
      <c r="AG30" s="218"/>
      <c r="AH30" s="220"/>
      <c r="AI30" s="218"/>
      <c r="AJ30" s="218"/>
      <c r="AK30" s="221"/>
      <c r="AL30" s="45" t="s">
        <v>227</v>
      </c>
      <c r="AM30" s="43"/>
    </row>
    <row r="31" spans="1:41" s="5" customFormat="1" ht="15.75" thickBot="1" x14ac:dyDescent="0.3">
      <c r="A31" s="65"/>
      <c r="B31" s="71"/>
      <c r="C31" s="63"/>
      <c r="D31" s="71"/>
      <c r="E31" s="63"/>
      <c r="F31" s="63"/>
      <c r="G31" s="63"/>
      <c r="H31" s="63"/>
      <c r="I31" s="63"/>
      <c r="J31" s="63"/>
      <c r="K31" s="63"/>
      <c r="L31" s="58"/>
      <c r="M31" s="33"/>
      <c r="N31" s="33"/>
      <c r="P31" s="10"/>
      <c r="Q31" s="176"/>
      <c r="R31" s="177"/>
      <c r="S31" s="177"/>
      <c r="T31" s="177"/>
      <c r="U31" s="177"/>
      <c r="V31" s="177"/>
      <c r="W31" s="179"/>
      <c r="X31" s="180"/>
      <c r="Y31" s="181"/>
      <c r="Z31" s="181"/>
      <c r="AA31" s="181"/>
      <c r="AB31" s="181"/>
      <c r="AC31" s="181"/>
      <c r="AD31" s="178"/>
      <c r="AE31" s="181"/>
      <c r="AF31" s="181">
        <v>1</v>
      </c>
      <c r="AG31" s="181"/>
      <c r="AH31" s="182"/>
      <c r="AI31" s="181"/>
      <c r="AJ31" s="181"/>
      <c r="AK31" s="183"/>
      <c r="AL31" s="10"/>
      <c r="AM31" s="33"/>
    </row>
    <row r="32" spans="1:41" s="7" customFormat="1" ht="15.75" thickTop="1" x14ac:dyDescent="0.25">
      <c r="A32" s="30"/>
      <c r="B32" s="69"/>
      <c r="C32" s="29"/>
      <c r="D32" s="69"/>
      <c r="E32" s="29"/>
      <c r="F32" s="29"/>
      <c r="G32" s="29" t="s">
        <v>4</v>
      </c>
      <c r="H32" s="29"/>
      <c r="I32" s="29"/>
      <c r="J32" s="29"/>
      <c r="K32" s="29"/>
      <c r="L32" s="11"/>
      <c r="M32" s="32"/>
      <c r="N32" s="4" t="s">
        <v>33</v>
      </c>
      <c r="P32" s="3">
        <v>1</v>
      </c>
      <c r="Q32" s="162"/>
      <c r="R32" s="163"/>
      <c r="S32" s="163"/>
      <c r="T32" s="163"/>
      <c r="U32" s="163"/>
      <c r="V32" s="163"/>
      <c r="W32" s="187"/>
      <c r="X32" s="188"/>
      <c r="Y32" s="189"/>
      <c r="Z32" s="189"/>
      <c r="AA32" s="189"/>
      <c r="AB32" s="189" t="s">
        <v>42</v>
      </c>
      <c r="AC32" s="189"/>
      <c r="AD32" s="164"/>
      <c r="AE32" s="189"/>
      <c r="AF32" s="189" t="s">
        <v>35</v>
      </c>
      <c r="AG32" s="189" t="s">
        <v>34</v>
      </c>
      <c r="AH32" s="185"/>
      <c r="AI32" s="185" t="s">
        <v>181</v>
      </c>
      <c r="AJ32" s="189"/>
      <c r="AK32" s="167"/>
      <c r="AL32" s="3" t="s">
        <v>222</v>
      </c>
      <c r="AM32" s="4"/>
    </row>
    <row r="33" spans="1:47" s="7" customFormat="1" ht="15.75" thickBot="1" x14ac:dyDescent="0.3">
      <c r="A33" s="30"/>
      <c r="B33" s="69"/>
      <c r="C33" s="29"/>
      <c r="D33" s="69"/>
      <c r="E33" s="29"/>
      <c r="F33" s="29"/>
      <c r="G33" s="29"/>
      <c r="H33" s="29"/>
      <c r="I33" s="29"/>
      <c r="J33" s="29"/>
      <c r="K33" s="29"/>
      <c r="L33" s="11"/>
      <c r="M33" s="4"/>
      <c r="N33" s="4"/>
      <c r="P33" s="3"/>
      <c r="Q33" s="398"/>
      <c r="R33" s="399"/>
      <c r="S33" s="399"/>
      <c r="T33" s="399"/>
      <c r="U33" s="399"/>
      <c r="V33" s="399"/>
      <c r="W33" s="400"/>
      <c r="X33" s="188"/>
      <c r="Y33" s="189"/>
      <c r="Z33" s="189"/>
      <c r="AA33" s="189"/>
      <c r="AB33" s="189"/>
      <c r="AC33" s="189"/>
      <c r="AD33" s="189"/>
      <c r="AE33" s="189"/>
      <c r="AF33" s="189"/>
      <c r="AG33" s="189">
        <f>1*0.8</f>
        <v>0.8</v>
      </c>
      <c r="AH33" s="190"/>
      <c r="AI33" s="189">
        <f>1*0.2</f>
        <v>0.2</v>
      </c>
      <c r="AJ33" s="189"/>
      <c r="AK33" s="401"/>
      <c r="AL33" s="3" t="s">
        <v>223</v>
      </c>
      <c r="AM33" s="4"/>
    </row>
    <row r="34" spans="1:47" s="8" customFormat="1" ht="15.75" thickTop="1" x14ac:dyDescent="0.25">
      <c r="A34" s="22"/>
      <c r="B34" s="70"/>
      <c r="C34" s="23"/>
      <c r="D34" s="70"/>
      <c r="E34" s="23"/>
      <c r="F34" s="23"/>
      <c r="G34" s="23"/>
      <c r="H34" s="23" t="s">
        <v>4</v>
      </c>
      <c r="I34" s="23"/>
      <c r="J34" s="23"/>
      <c r="K34" s="23"/>
      <c r="L34" s="42"/>
      <c r="M34" s="32"/>
      <c r="N34" s="32" t="s">
        <v>32</v>
      </c>
      <c r="P34" s="391">
        <f>AG33</f>
        <v>0.8</v>
      </c>
      <c r="Q34" s="168"/>
      <c r="R34" s="169"/>
      <c r="S34" s="169"/>
      <c r="T34" s="169"/>
      <c r="U34" s="169"/>
      <c r="V34" s="169"/>
      <c r="W34" s="171"/>
      <c r="X34" s="184"/>
      <c r="Y34" s="185"/>
      <c r="Z34" s="185"/>
      <c r="AA34" s="185"/>
      <c r="AB34" s="185"/>
      <c r="AC34" s="185"/>
      <c r="AD34" s="170"/>
      <c r="AE34" s="185"/>
      <c r="AF34" s="185"/>
      <c r="AG34" s="185" t="s">
        <v>35</v>
      </c>
      <c r="AH34" s="186" t="s">
        <v>44</v>
      </c>
      <c r="AI34" s="185"/>
      <c r="AJ34" s="185"/>
      <c r="AK34" s="175"/>
      <c r="AL34" s="9" t="s">
        <v>224</v>
      </c>
      <c r="AM34" s="32" t="s">
        <v>9</v>
      </c>
    </row>
    <row r="35" spans="1:47" s="7" customFormat="1" ht="15.75" thickBot="1" x14ac:dyDescent="0.3">
      <c r="A35" s="30"/>
      <c r="B35" s="69"/>
      <c r="C35" s="29"/>
      <c r="D35" s="69"/>
      <c r="E35" s="29"/>
      <c r="F35" s="29"/>
      <c r="G35" s="29"/>
      <c r="H35" s="29"/>
      <c r="I35" s="29"/>
      <c r="J35" s="29"/>
      <c r="K35" s="29"/>
      <c r="L35" s="11"/>
      <c r="M35" s="4"/>
      <c r="N35" s="4"/>
      <c r="P35" s="3"/>
      <c r="Q35" s="398"/>
      <c r="R35" s="399"/>
      <c r="S35" s="399"/>
      <c r="T35" s="399"/>
      <c r="U35" s="399"/>
      <c r="V35" s="399"/>
      <c r="W35" s="400"/>
      <c r="X35" s="188"/>
      <c r="Y35" s="189"/>
      <c r="Z35" s="189"/>
      <c r="AA35" s="189"/>
      <c r="AB35" s="189"/>
      <c r="AC35" s="189"/>
      <c r="AD35" s="189"/>
      <c r="AE35" s="189"/>
      <c r="AF35" s="189"/>
      <c r="AG35" s="189"/>
      <c r="AH35" s="190">
        <v>1</v>
      </c>
      <c r="AI35" s="189"/>
      <c r="AJ35" s="189"/>
      <c r="AK35" s="401"/>
      <c r="AL35" s="3"/>
      <c r="AM35" s="4"/>
    </row>
    <row r="36" spans="1:47" s="44" customFormat="1" ht="15.75" thickTop="1" x14ac:dyDescent="0.25">
      <c r="A36" s="66"/>
      <c r="B36" s="72"/>
      <c r="C36" s="64"/>
      <c r="D36" s="72"/>
      <c r="E36" s="64"/>
      <c r="F36" s="64"/>
      <c r="G36" s="64"/>
      <c r="H36" s="64"/>
      <c r="I36" s="64"/>
      <c r="J36" s="64"/>
      <c r="K36" s="64"/>
      <c r="L36" s="59"/>
      <c r="M36" s="43"/>
      <c r="N36" s="43"/>
      <c r="P36" s="45"/>
      <c r="Q36" s="214"/>
      <c r="R36" s="215"/>
      <c r="S36" s="215"/>
      <c r="T36" s="215"/>
      <c r="U36" s="215"/>
      <c r="V36" s="215"/>
      <c r="W36" s="215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3"/>
      <c r="AL36" s="45"/>
      <c r="AM36" s="43"/>
    </row>
    <row r="37" spans="1:47" s="7" customFormat="1" x14ac:dyDescent="0.25">
      <c r="A37" s="30"/>
      <c r="B37" s="69"/>
      <c r="C37" s="29"/>
      <c r="D37" s="69"/>
      <c r="E37" s="29"/>
      <c r="F37" s="29"/>
      <c r="G37" s="29"/>
      <c r="H37" s="29"/>
      <c r="I37" s="29"/>
      <c r="J37" s="29"/>
      <c r="K37" s="29"/>
      <c r="L37" s="11"/>
      <c r="M37" s="4"/>
      <c r="N37" s="4"/>
      <c r="P37" s="3"/>
      <c r="Q37" s="162"/>
      <c r="R37" s="163"/>
      <c r="S37" s="163"/>
      <c r="T37" s="163"/>
      <c r="U37" s="163"/>
      <c r="V37" s="163"/>
      <c r="W37" s="163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9</v>
      </c>
      <c r="AH37" s="166"/>
      <c r="AI37" s="166"/>
      <c r="AJ37" s="166"/>
      <c r="AK37" s="224"/>
      <c r="AL37" s="3"/>
      <c r="AM37" s="4"/>
    </row>
    <row r="38" spans="1:47" s="7" customFormat="1" x14ac:dyDescent="0.25">
      <c r="A38" s="30"/>
      <c r="B38" s="69"/>
      <c r="C38" s="29"/>
      <c r="D38" s="69"/>
      <c r="E38" s="29"/>
      <c r="F38" s="29"/>
      <c r="G38" s="29"/>
      <c r="H38" s="29"/>
      <c r="I38" s="29"/>
      <c r="J38" s="29"/>
      <c r="K38" s="29"/>
      <c r="L38" s="11"/>
      <c r="M38" s="4"/>
      <c r="N38" s="4"/>
      <c r="P38" s="3"/>
      <c r="Q38" s="162"/>
      <c r="R38" s="163"/>
      <c r="S38" s="163"/>
      <c r="T38" s="163"/>
      <c r="U38" s="163"/>
      <c r="V38" s="163"/>
      <c r="W38" s="163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224"/>
      <c r="AL38" s="3" t="s">
        <v>9</v>
      </c>
      <c r="AM38" s="4"/>
      <c r="AP38" s="7" t="s">
        <v>9</v>
      </c>
    </row>
    <row r="39" spans="1:47" s="7" customFormat="1" x14ac:dyDescent="0.25">
      <c r="A39" s="30"/>
      <c r="B39" s="69"/>
      <c r="C39" s="29"/>
      <c r="D39" s="69"/>
      <c r="E39" s="29"/>
      <c r="F39" s="29"/>
      <c r="G39" s="29"/>
      <c r="H39" s="29"/>
      <c r="I39" s="29"/>
      <c r="J39" s="29"/>
      <c r="K39" s="29"/>
      <c r="L39" s="11"/>
      <c r="M39" s="4"/>
      <c r="N39" s="4"/>
      <c r="P39" s="3"/>
      <c r="Q39" s="162"/>
      <c r="R39" s="163"/>
      <c r="S39" s="163"/>
      <c r="T39" s="163"/>
      <c r="U39" s="163"/>
      <c r="V39" s="163"/>
      <c r="W39" s="163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224"/>
      <c r="AL39" s="3"/>
      <c r="AM39" s="4"/>
    </row>
    <row r="40" spans="1:47" ht="15.75" customHeight="1" thickBot="1" x14ac:dyDescent="0.3">
      <c r="Q40" s="162"/>
      <c r="R40" s="163"/>
      <c r="S40" s="163"/>
      <c r="T40" s="163"/>
      <c r="U40" s="163"/>
      <c r="V40" s="163"/>
      <c r="W40" s="163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224"/>
      <c r="AM40" s="4"/>
      <c r="AN40" s="7"/>
      <c r="AO40" s="7"/>
      <c r="AP40" s="7"/>
      <c r="AQ40" s="7"/>
      <c r="AR40" s="7"/>
      <c r="AS40" s="7"/>
      <c r="AT40" s="7"/>
      <c r="AU40" s="7"/>
    </row>
    <row r="41" spans="1:47" s="24" customFormat="1" ht="22.5" thickTop="1" thickBot="1" x14ac:dyDescent="0.4">
      <c r="A41" s="67"/>
      <c r="B41" s="73"/>
      <c r="C41" s="68"/>
      <c r="D41" s="69"/>
      <c r="E41" s="29"/>
      <c r="F41" s="29"/>
      <c r="G41" s="29"/>
      <c r="H41" s="29"/>
      <c r="I41" s="29"/>
      <c r="J41" s="29"/>
      <c r="K41" s="29"/>
      <c r="L41" s="11"/>
      <c r="M41" s="4"/>
      <c r="N41" s="4"/>
      <c r="O41"/>
      <c r="P41" s="3"/>
      <c r="Q41" s="426" t="s">
        <v>229</v>
      </c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8"/>
      <c r="AL41" s="25" t="s">
        <v>105</v>
      </c>
      <c r="AM41" s="34" t="s">
        <v>104</v>
      </c>
      <c r="AT41" s="129"/>
      <c r="AU41" s="34"/>
    </row>
    <row r="42" spans="1:47" s="53" customFormat="1" ht="15.75" customHeight="1" thickTop="1" x14ac:dyDescent="0.35">
      <c r="A42" s="67"/>
      <c r="B42" s="73"/>
      <c r="C42" s="68"/>
      <c r="D42" s="69"/>
      <c r="E42" s="29"/>
      <c r="F42" s="29"/>
      <c r="G42" s="29"/>
      <c r="H42" s="29"/>
      <c r="I42" s="29"/>
      <c r="J42" s="29"/>
      <c r="K42" s="29"/>
      <c r="L42" s="11"/>
      <c r="M42" s="4"/>
      <c r="N42" s="4"/>
      <c r="O42"/>
      <c r="P42" s="3"/>
      <c r="Q42" s="86" t="s">
        <v>4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5"/>
      <c r="AL42" s="52" t="s">
        <v>230</v>
      </c>
      <c r="AM42" s="55"/>
      <c r="AN42" s="55" t="s">
        <v>153</v>
      </c>
      <c r="AO42" s="55"/>
      <c r="AP42" s="55"/>
      <c r="AQ42" s="55"/>
      <c r="AR42" s="55"/>
      <c r="AS42" s="55"/>
      <c r="AT42" s="55"/>
      <c r="AU42" s="54"/>
    </row>
    <row r="43" spans="1:47" s="53" customFormat="1" ht="15.75" customHeight="1" x14ac:dyDescent="0.35">
      <c r="A43" s="67"/>
      <c r="B43" s="73"/>
      <c r="C43" s="68"/>
      <c r="D43" s="69"/>
      <c r="E43" s="29"/>
      <c r="F43" s="29"/>
      <c r="G43" s="29"/>
      <c r="H43" s="29"/>
      <c r="I43" s="29"/>
      <c r="J43" s="29"/>
      <c r="K43" s="29"/>
      <c r="L43" s="11"/>
      <c r="M43" s="4"/>
      <c r="N43" s="4"/>
      <c r="O43"/>
      <c r="P43" s="3"/>
      <c r="Q43" s="86"/>
      <c r="R43" s="84"/>
      <c r="S43" s="84" t="s">
        <v>4</v>
      </c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5"/>
      <c r="AL43" s="52" t="s">
        <v>231</v>
      </c>
      <c r="AM43" s="55"/>
      <c r="AN43" s="55" t="s">
        <v>161</v>
      </c>
      <c r="AO43" s="55"/>
      <c r="AP43" s="55"/>
      <c r="AQ43" s="55"/>
      <c r="AR43" s="55"/>
      <c r="AS43" s="55"/>
      <c r="AT43" s="55"/>
      <c r="AU43" s="54"/>
    </row>
    <row r="44" spans="1:47" s="53" customFormat="1" ht="15.75" customHeight="1" x14ac:dyDescent="0.35">
      <c r="A44" s="67"/>
      <c r="B44" s="73"/>
      <c r="C44" s="68"/>
      <c r="D44" s="69"/>
      <c r="E44" s="29"/>
      <c r="F44" s="29"/>
      <c r="G44" s="29"/>
      <c r="H44" s="29"/>
      <c r="I44" s="29"/>
      <c r="J44" s="29"/>
      <c r="K44" s="29"/>
      <c r="L44" s="11"/>
      <c r="M44" s="4"/>
      <c r="N44" s="4"/>
      <c r="O44"/>
      <c r="P44" s="3"/>
      <c r="Q44" s="86"/>
      <c r="R44" s="84"/>
      <c r="S44" s="84"/>
      <c r="T44" s="84" t="s">
        <v>4</v>
      </c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  <c r="AL44" s="52" t="s">
        <v>232</v>
      </c>
      <c r="AM44" s="55"/>
      <c r="AN44" s="55" t="s">
        <v>228</v>
      </c>
      <c r="AO44" s="55"/>
      <c r="AP44" s="55"/>
      <c r="AQ44" s="55"/>
      <c r="AR44" s="55"/>
      <c r="AS44" s="55"/>
      <c r="AT44" s="55"/>
      <c r="AU44" s="54"/>
    </row>
    <row r="45" spans="1:47" s="53" customFormat="1" ht="15.75" customHeight="1" x14ac:dyDescent="0.35">
      <c r="A45" s="67"/>
      <c r="B45" s="73"/>
      <c r="C45" s="68"/>
      <c r="D45" s="69"/>
      <c r="E45" s="29"/>
      <c r="F45" s="29"/>
      <c r="G45" s="29"/>
      <c r="H45" s="29"/>
      <c r="I45" s="29"/>
      <c r="J45" s="29"/>
      <c r="K45" s="29"/>
      <c r="L45" s="11"/>
      <c r="M45" s="4"/>
      <c r="N45" s="4"/>
      <c r="O45"/>
      <c r="P45" s="3"/>
      <c r="Q45" s="86"/>
      <c r="R45" s="84"/>
      <c r="S45" s="84"/>
      <c r="T45" s="84"/>
      <c r="U45" s="84" t="s">
        <v>4</v>
      </c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52" t="s">
        <v>233</v>
      </c>
      <c r="AM45" s="55"/>
      <c r="AN45" s="55" t="s">
        <v>154</v>
      </c>
      <c r="AO45" s="55"/>
      <c r="AP45" s="55"/>
      <c r="AQ45" s="55"/>
      <c r="AR45" s="55"/>
      <c r="AS45" s="55"/>
      <c r="AT45" s="55"/>
      <c r="AU45" s="54"/>
    </row>
    <row r="46" spans="1:47" s="53" customFormat="1" ht="15.75" customHeight="1" x14ac:dyDescent="0.35">
      <c r="A46" s="67"/>
      <c r="B46" s="73"/>
      <c r="C46" s="68"/>
      <c r="D46" s="69"/>
      <c r="E46" s="29"/>
      <c r="F46" s="29"/>
      <c r="G46" s="29"/>
      <c r="H46" s="29"/>
      <c r="I46" s="29"/>
      <c r="J46" s="29"/>
      <c r="K46" s="29"/>
      <c r="L46" s="11"/>
      <c r="M46" s="4"/>
      <c r="N46" s="4"/>
      <c r="O46"/>
      <c r="P46" s="3"/>
      <c r="Q46" s="86"/>
      <c r="R46" s="84"/>
      <c r="S46" s="84"/>
      <c r="T46" s="84"/>
      <c r="U46" s="84"/>
      <c r="V46" s="84" t="s">
        <v>4</v>
      </c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52" t="s">
        <v>234</v>
      </c>
      <c r="AM46" s="55"/>
      <c r="AN46" s="55" t="s">
        <v>155</v>
      </c>
      <c r="AO46" s="55"/>
      <c r="AP46" s="55"/>
      <c r="AQ46" s="55"/>
      <c r="AR46" s="55"/>
      <c r="AS46" s="55"/>
      <c r="AT46" s="55"/>
      <c r="AU46" s="54"/>
    </row>
    <row r="47" spans="1:47" s="53" customFormat="1" ht="15.75" customHeight="1" x14ac:dyDescent="0.35">
      <c r="A47" s="67"/>
      <c r="B47" s="73"/>
      <c r="C47" s="68"/>
      <c r="D47" s="69"/>
      <c r="E47" s="29"/>
      <c r="F47" s="29"/>
      <c r="G47" s="29"/>
      <c r="H47" s="29"/>
      <c r="I47" s="29"/>
      <c r="J47" s="29"/>
      <c r="K47" s="29"/>
      <c r="L47" s="11"/>
      <c r="M47" s="4"/>
      <c r="N47" s="4"/>
      <c r="O47"/>
      <c r="P47" s="3"/>
      <c r="Q47" s="86"/>
      <c r="R47" s="84"/>
      <c r="S47" s="84"/>
      <c r="T47" s="84"/>
      <c r="U47" s="84"/>
      <c r="V47" s="84"/>
      <c r="W47" s="84" t="s">
        <v>4</v>
      </c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52" t="s">
        <v>235</v>
      </c>
      <c r="AM47" s="55"/>
      <c r="AN47" s="55" t="s">
        <v>178</v>
      </c>
      <c r="AO47" s="55"/>
      <c r="AP47" s="55"/>
      <c r="AQ47" s="55"/>
      <c r="AR47" s="55"/>
      <c r="AS47" s="55"/>
      <c r="AT47" s="55"/>
      <c r="AU47" s="54"/>
    </row>
    <row r="48" spans="1:47" s="53" customFormat="1" ht="15.75" customHeight="1" x14ac:dyDescent="0.35">
      <c r="A48" s="67"/>
      <c r="B48" s="73"/>
      <c r="C48" s="68"/>
      <c r="D48" s="69"/>
      <c r="E48" s="29"/>
      <c r="F48" s="29"/>
      <c r="G48" s="29"/>
      <c r="H48" s="29"/>
      <c r="I48" s="29"/>
      <c r="J48" s="29"/>
      <c r="K48" s="29"/>
      <c r="L48" s="11"/>
      <c r="M48" s="4"/>
      <c r="N48" s="4"/>
      <c r="O48"/>
      <c r="P48" s="3"/>
      <c r="Q48" s="397"/>
      <c r="R48" s="395"/>
      <c r="S48" s="395"/>
      <c r="T48" s="395"/>
      <c r="U48" s="395"/>
      <c r="V48" s="395"/>
      <c r="W48" s="395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  <c r="AL48" s="52"/>
      <c r="AM48" s="55" t="s">
        <v>132</v>
      </c>
      <c r="AU48" s="54"/>
    </row>
    <row r="49" spans="17:40" ht="15.75" customHeight="1" x14ac:dyDescent="0.25">
      <c r="Q49" s="397"/>
      <c r="R49" s="395"/>
      <c r="S49" s="395"/>
      <c r="T49" s="395"/>
      <c r="U49" s="395"/>
      <c r="V49" s="395"/>
      <c r="W49" s="395"/>
      <c r="X49" s="395" t="s">
        <v>4</v>
      </c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  <c r="AL49" s="3" t="s">
        <v>107</v>
      </c>
      <c r="AN49" t="s">
        <v>107</v>
      </c>
    </row>
    <row r="50" spans="17:40" ht="15.75" customHeight="1" x14ac:dyDescent="0.25">
      <c r="Q50" s="397"/>
      <c r="R50" s="395"/>
      <c r="S50" s="395"/>
      <c r="T50" s="395"/>
      <c r="U50" s="395"/>
      <c r="V50" s="395"/>
      <c r="W50" s="395"/>
      <c r="X50" s="395"/>
      <c r="Y50" s="395" t="s">
        <v>4</v>
      </c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6"/>
      <c r="AL50" s="3" t="s">
        <v>108</v>
      </c>
      <c r="AN50" t="s">
        <v>108</v>
      </c>
    </row>
    <row r="51" spans="17:40" ht="15.75" customHeight="1" x14ac:dyDescent="0.25">
      <c r="Q51" s="397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6"/>
      <c r="AM51" t="s">
        <v>177</v>
      </c>
    </row>
    <row r="52" spans="17:40" ht="15.75" customHeight="1" x14ac:dyDescent="0.25">
      <c r="Q52" s="397"/>
      <c r="R52" s="395" t="s">
        <v>4</v>
      </c>
      <c r="S52" s="395"/>
      <c r="T52" s="395"/>
      <c r="U52" s="395"/>
      <c r="V52" s="395"/>
      <c r="W52" s="395"/>
      <c r="X52" s="395"/>
      <c r="Y52" s="395"/>
      <c r="Z52" s="395" t="s">
        <v>4</v>
      </c>
      <c r="AA52" s="395"/>
      <c r="AB52" s="395"/>
      <c r="AC52" s="395" t="s">
        <v>4</v>
      </c>
      <c r="AD52" s="395"/>
      <c r="AE52" s="395"/>
      <c r="AF52" s="395"/>
      <c r="AG52" s="395"/>
      <c r="AH52" s="395" t="s">
        <v>4</v>
      </c>
      <c r="AI52" s="395"/>
      <c r="AJ52" s="395"/>
      <c r="AK52" s="396"/>
      <c r="AL52" s="3" t="s">
        <v>131</v>
      </c>
      <c r="AN52" t="s">
        <v>112</v>
      </c>
    </row>
    <row r="53" spans="17:40" ht="15.75" customHeight="1" x14ac:dyDescent="0.25">
      <c r="Q53" s="397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 t="s">
        <v>4</v>
      </c>
      <c r="AE53" s="395"/>
      <c r="AF53" s="395"/>
      <c r="AG53" s="395"/>
      <c r="AH53" s="395"/>
      <c r="AI53" s="395"/>
      <c r="AJ53" s="395"/>
      <c r="AK53" s="396"/>
      <c r="AL53" s="3" t="s">
        <v>130</v>
      </c>
      <c r="AN53" t="s">
        <v>109</v>
      </c>
    </row>
    <row r="54" spans="17:40" ht="15.75" customHeight="1" x14ac:dyDescent="0.25">
      <c r="Q54" s="397"/>
      <c r="R54" s="395"/>
      <c r="S54" s="395"/>
      <c r="T54" s="395"/>
      <c r="U54" s="395"/>
      <c r="V54" s="395"/>
      <c r="W54" s="395"/>
      <c r="X54" s="395"/>
      <c r="Y54" s="395"/>
      <c r="Z54" s="395"/>
      <c r="AA54" s="395" t="s">
        <v>4</v>
      </c>
      <c r="AB54" s="395" t="s">
        <v>4</v>
      </c>
      <c r="AC54" s="395"/>
      <c r="AD54" s="395"/>
      <c r="AE54" s="395" t="s">
        <v>4</v>
      </c>
      <c r="AF54" s="395" t="s">
        <v>4</v>
      </c>
      <c r="AG54" s="395" t="s">
        <v>4</v>
      </c>
      <c r="AH54" s="395"/>
      <c r="AI54" s="395"/>
      <c r="AJ54" s="395"/>
      <c r="AK54" s="396"/>
      <c r="AL54" s="3" t="s">
        <v>129</v>
      </c>
      <c r="AN54" t="s">
        <v>113</v>
      </c>
    </row>
    <row r="55" spans="17:40" ht="15.75" customHeight="1" x14ac:dyDescent="0.25">
      <c r="Q55" s="397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6"/>
      <c r="AM55" t="s">
        <v>133</v>
      </c>
    </row>
    <row r="56" spans="17:40" ht="15.75" customHeight="1" x14ac:dyDescent="0.25">
      <c r="Q56" s="397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 t="s">
        <v>4</v>
      </c>
      <c r="AJ56" s="395"/>
      <c r="AK56" s="396"/>
      <c r="AL56" s="3" t="s">
        <v>135</v>
      </c>
      <c r="AN56" t="s">
        <v>134</v>
      </c>
    </row>
    <row r="57" spans="17:40" ht="15.75" customHeight="1" x14ac:dyDescent="0.25">
      <c r="Q57" s="397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6"/>
    </row>
    <row r="58" spans="17:40" ht="15.75" customHeight="1" x14ac:dyDescent="0.25">
      <c r="Q58" s="397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</row>
    <row r="59" spans="17:40" ht="15.75" customHeight="1" x14ac:dyDescent="0.25">
      <c r="Q59" s="397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6"/>
    </row>
    <row r="60" spans="17:40" ht="15.75" customHeight="1" x14ac:dyDescent="0.25">
      <c r="Q60" s="397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6"/>
    </row>
    <row r="61" spans="17:40" ht="15.75" customHeight="1" x14ac:dyDescent="0.25">
      <c r="Q61" s="397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6"/>
    </row>
    <row r="62" spans="17:40" ht="15.75" customHeight="1" x14ac:dyDescent="0.25">
      <c r="Q62" s="397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6"/>
    </row>
    <row r="63" spans="17:40" ht="15.75" customHeight="1" x14ac:dyDescent="0.25">
      <c r="Q63" s="397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6"/>
    </row>
    <row r="64" spans="17:40" ht="15.75" customHeight="1" x14ac:dyDescent="0.25">
      <c r="Q64" s="397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6"/>
    </row>
    <row r="65" spans="23:37" ht="15.75" customHeight="1" x14ac:dyDescent="0.25"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11"/>
    </row>
    <row r="66" spans="23:37" ht="15.75" customHeight="1" x14ac:dyDescent="0.25"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11"/>
    </row>
    <row r="67" spans="23:37" ht="15.75" customHeight="1" x14ac:dyDescent="0.25"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11"/>
    </row>
    <row r="68" spans="23:37" ht="15.75" customHeight="1" x14ac:dyDescent="0.25"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11"/>
    </row>
    <row r="69" spans="23:37" ht="15.75" customHeight="1" x14ac:dyDescent="0.25"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11"/>
    </row>
    <row r="70" spans="23:37" ht="15.75" customHeight="1" x14ac:dyDescent="0.25"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11"/>
    </row>
    <row r="71" spans="23:37" ht="15.75" customHeight="1" x14ac:dyDescent="0.25"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11"/>
    </row>
    <row r="72" spans="23:37" ht="15.75" customHeight="1" x14ac:dyDescent="0.25"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11"/>
    </row>
    <row r="73" spans="23:37" ht="15.75" customHeight="1" x14ac:dyDescent="0.25"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11"/>
    </row>
    <row r="74" spans="23:37" ht="15.75" customHeight="1" x14ac:dyDescent="0.25"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11"/>
    </row>
    <row r="75" spans="23:37" ht="15.75" customHeight="1" x14ac:dyDescent="0.25"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11"/>
    </row>
    <row r="76" spans="23:37" ht="15.75" customHeight="1" x14ac:dyDescent="0.25"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11"/>
    </row>
    <row r="77" spans="23:37" ht="15.75" customHeight="1" x14ac:dyDescent="0.25"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11"/>
    </row>
    <row r="78" spans="23:37" x14ac:dyDescent="0.25"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11"/>
    </row>
    <row r="79" spans="23:37" x14ac:dyDescent="0.25"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11"/>
    </row>
    <row r="80" spans="23:37" x14ac:dyDescent="0.25"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11"/>
    </row>
    <row r="81" spans="23:37" x14ac:dyDescent="0.25"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11"/>
    </row>
    <row r="82" spans="23:37" x14ac:dyDescent="0.25"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11"/>
    </row>
    <row r="83" spans="23:37" x14ac:dyDescent="0.25"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11"/>
    </row>
    <row r="84" spans="23:37" x14ac:dyDescent="0.25"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11"/>
    </row>
    <row r="85" spans="23:37" x14ac:dyDescent="0.25"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11"/>
    </row>
    <row r="86" spans="23:37" x14ac:dyDescent="0.25"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11"/>
    </row>
    <row r="87" spans="23:37" x14ac:dyDescent="0.25"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11"/>
    </row>
    <row r="88" spans="23:37" x14ac:dyDescent="0.25"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11"/>
    </row>
    <row r="89" spans="23:37" x14ac:dyDescent="0.25"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11"/>
    </row>
    <row r="90" spans="23:37" x14ac:dyDescent="0.25"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11"/>
    </row>
    <row r="91" spans="23:37" x14ac:dyDescent="0.25"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11"/>
    </row>
    <row r="92" spans="23:37" x14ac:dyDescent="0.25"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11"/>
    </row>
    <row r="93" spans="23:37" x14ac:dyDescent="0.25"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11"/>
    </row>
    <row r="94" spans="23:37" x14ac:dyDescent="0.25"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11"/>
    </row>
    <row r="95" spans="23:37" x14ac:dyDescent="0.25"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11"/>
    </row>
    <row r="96" spans="23:37" x14ac:dyDescent="0.25"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11"/>
    </row>
    <row r="97" spans="23:37" x14ac:dyDescent="0.25"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11"/>
    </row>
    <row r="98" spans="23:37" x14ac:dyDescent="0.25"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11"/>
    </row>
    <row r="99" spans="23:37" x14ac:dyDescent="0.25"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11"/>
    </row>
    <row r="100" spans="23:37" x14ac:dyDescent="0.25"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11"/>
    </row>
    <row r="101" spans="23:37" x14ac:dyDescent="0.25"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11"/>
    </row>
    <row r="102" spans="23:37" x14ac:dyDescent="0.25"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11"/>
    </row>
  </sheetData>
  <mergeCells count="4">
    <mergeCell ref="Q1:AK1"/>
    <mergeCell ref="A1:L1"/>
    <mergeCell ref="Q41:AK41"/>
    <mergeCell ref="N1:P1"/>
  </mergeCells>
  <printOptions gridLines="1"/>
  <pageMargins left="0.7" right="0.7" top="0.75" bottom="0.75" header="0.3" footer="0.3"/>
  <pageSetup scale="3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B16" sqref="B16"/>
    </sheetView>
  </sheetViews>
  <sheetFormatPr defaultRowHeight="15" x14ac:dyDescent="0.25"/>
  <cols>
    <col min="1" max="1" width="23.42578125" style="3" customWidth="1"/>
    <col min="2" max="2" width="43.140625" style="3" customWidth="1"/>
    <col min="3" max="3" width="38.140625" style="3" customWidth="1"/>
  </cols>
  <sheetData>
    <row r="1" spans="1:3" s="12" customFormat="1" ht="30.75" customHeight="1" thickTop="1" thickBot="1" x14ac:dyDescent="0.35">
      <c r="A1" s="13" t="s">
        <v>11</v>
      </c>
      <c r="B1" s="13" t="s">
        <v>12</v>
      </c>
      <c r="C1" s="13" t="s">
        <v>29</v>
      </c>
    </row>
    <row r="2" spans="1:3" ht="15.75" thickTop="1" x14ac:dyDescent="0.25">
      <c r="A2" s="35" t="s">
        <v>151</v>
      </c>
      <c r="B2" s="3" t="s">
        <v>173</v>
      </c>
    </row>
    <row r="3" spans="1:3" x14ac:dyDescent="0.25">
      <c r="A3" s="35" t="s">
        <v>172</v>
      </c>
      <c r="B3" s="3" t="s">
        <v>174</v>
      </c>
    </row>
    <row r="4" spans="1:3" x14ac:dyDescent="0.25">
      <c r="A4" s="35" t="s">
        <v>71</v>
      </c>
      <c r="B4" s="3" t="s">
        <v>175</v>
      </c>
    </row>
    <row r="5" spans="1:3" x14ac:dyDescent="0.25">
      <c r="A5" s="35" t="s">
        <v>36</v>
      </c>
      <c r="B5" s="3" t="s">
        <v>48</v>
      </c>
    </row>
    <row r="6" spans="1:3" x14ac:dyDescent="0.25">
      <c r="A6" s="35" t="s">
        <v>47</v>
      </c>
      <c r="B6" s="3" t="s">
        <v>52</v>
      </c>
    </row>
    <row r="7" spans="1:3" x14ac:dyDescent="0.25">
      <c r="A7" s="35" t="s">
        <v>37</v>
      </c>
      <c r="B7" s="3" t="s">
        <v>49</v>
      </c>
    </row>
    <row r="8" spans="1:3" x14ac:dyDescent="0.25">
      <c r="A8" s="35" t="s">
        <v>38</v>
      </c>
      <c r="B8" s="3" t="s">
        <v>50</v>
      </c>
    </row>
    <row r="9" spans="1:3" x14ac:dyDescent="0.25">
      <c r="A9" s="35" t="s">
        <v>39</v>
      </c>
      <c r="B9" s="3" t="s">
        <v>51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50" zoomScaleNormal="50" workbookViewId="0">
      <selection activeCell="AD12" sqref="AD12"/>
    </sheetView>
  </sheetViews>
  <sheetFormatPr defaultRowHeight="15" x14ac:dyDescent="0.25"/>
  <cols>
    <col min="1" max="1" width="3.7109375" style="4" customWidth="1"/>
    <col min="2" max="6" width="3.7109375" style="7" customWidth="1"/>
    <col min="7" max="7" width="9.5703125" style="6" customWidth="1"/>
    <col min="8" max="8" width="39.5703125" customWidth="1"/>
    <col min="9" max="9" width="2.85546875" style="4" customWidth="1"/>
    <col min="10" max="10" width="3.28515625" style="7" customWidth="1"/>
    <col min="11" max="16" width="2.7109375" style="7" customWidth="1"/>
    <col min="17" max="17" width="22.85546875" style="6" customWidth="1"/>
    <col min="18" max="29" width="3.28515625" customWidth="1"/>
  </cols>
  <sheetData>
    <row r="1" spans="1:28" s="12" customFormat="1" ht="20.25" thickTop="1" thickBot="1" x14ac:dyDescent="0.35">
      <c r="A1" s="431" t="s">
        <v>171</v>
      </c>
      <c r="B1" s="432"/>
      <c r="C1" s="432"/>
      <c r="D1" s="432"/>
      <c r="E1" s="432"/>
      <c r="F1" s="432"/>
      <c r="G1" s="433"/>
      <c r="H1" s="12" t="s">
        <v>10</v>
      </c>
      <c r="I1" s="14" t="s">
        <v>138</v>
      </c>
      <c r="R1" s="437" t="s">
        <v>206</v>
      </c>
      <c r="S1" s="437"/>
      <c r="T1" s="437"/>
      <c r="U1" s="437"/>
      <c r="V1" s="437"/>
      <c r="W1" s="437"/>
      <c r="X1" s="437"/>
      <c r="Y1" s="437"/>
      <c r="Z1" s="437"/>
      <c r="AA1" s="437"/>
      <c r="AB1" s="437"/>
    </row>
    <row r="2" spans="1:28" ht="19.5" thickTop="1" x14ac:dyDescent="0.3">
      <c r="A2" s="56"/>
      <c r="B2" s="7" t="s">
        <v>59</v>
      </c>
      <c r="D2" s="36"/>
      <c r="E2" s="36"/>
      <c r="F2" s="36"/>
      <c r="G2" s="37"/>
      <c r="H2" s="39" t="s">
        <v>65</v>
      </c>
      <c r="I2" s="56"/>
      <c r="J2" s="252"/>
    </row>
    <row r="3" spans="1:28" x14ac:dyDescent="0.25">
      <c r="B3" s="7" t="s">
        <v>53</v>
      </c>
      <c r="H3" s="38" t="s">
        <v>60</v>
      </c>
    </row>
    <row r="4" spans="1:28" x14ac:dyDescent="0.25">
      <c r="B4" s="7" t="s">
        <v>54</v>
      </c>
      <c r="H4" s="38" t="s">
        <v>61</v>
      </c>
    </row>
    <row r="5" spans="1:28" x14ac:dyDescent="0.25">
      <c r="C5" s="7" t="s">
        <v>55</v>
      </c>
      <c r="H5" s="38" t="s">
        <v>196</v>
      </c>
      <c r="I5" s="4" t="s">
        <v>125</v>
      </c>
      <c r="R5" t="s">
        <v>4</v>
      </c>
      <c r="Z5" s="7"/>
      <c r="AA5" s="7"/>
      <c r="AB5" s="7"/>
    </row>
    <row r="6" spans="1:28" x14ac:dyDescent="0.25">
      <c r="H6" s="38"/>
      <c r="I6" s="4" t="s">
        <v>126</v>
      </c>
      <c r="S6" t="s">
        <v>4</v>
      </c>
      <c r="Z6" s="7"/>
      <c r="AA6" s="7"/>
      <c r="AB6" s="7"/>
    </row>
    <row r="7" spans="1:28" x14ac:dyDescent="0.25">
      <c r="C7" s="7" t="s">
        <v>32</v>
      </c>
      <c r="H7" s="38" t="s">
        <v>62</v>
      </c>
      <c r="I7" s="4" t="s">
        <v>127</v>
      </c>
      <c r="T7" t="s">
        <v>4</v>
      </c>
      <c r="Z7" s="7"/>
      <c r="AA7" s="7"/>
      <c r="AB7" s="7"/>
    </row>
    <row r="8" spans="1:28" x14ac:dyDescent="0.25">
      <c r="H8" s="38"/>
      <c r="I8" s="4" t="s">
        <v>128</v>
      </c>
      <c r="U8" t="s">
        <v>4</v>
      </c>
      <c r="Z8" s="7"/>
      <c r="AA8" s="7"/>
      <c r="AB8" s="7"/>
    </row>
    <row r="9" spans="1:28" x14ac:dyDescent="0.25">
      <c r="B9" s="7" t="s">
        <v>56</v>
      </c>
      <c r="H9" s="38" t="s">
        <v>63</v>
      </c>
      <c r="Z9" s="7"/>
      <c r="AA9" s="7"/>
      <c r="AB9" s="7"/>
    </row>
    <row r="10" spans="1:28" x14ac:dyDescent="0.25">
      <c r="B10" s="7" t="s">
        <v>207</v>
      </c>
      <c r="Z10" s="7"/>
      <c r="AA10" s="7"/>
      <c r="AB10" s="7"/>
    </row>
    <row r="11" spans="1:28" x14ac:dyDescent="0.25">
      <c r="C11" s="6" t="s">
        <v>162</v>
      </c>
      <c r="H11" s="4" t="s">
        <v>168</v>
      </c>
      <c r="I11" s="4" t="s">
        <v>162</v>
      </c>
      <c r="V11" t="s">
        <v>4</v>
      </c>
      <c r="Z11" s="7"/>
      <c r="AA11" s="7"/>
      <c r="AB11" s="7"/>
    </row>
    <row r="12" spans="1:28" x14ac:dyDescent="0.25">
      <c r="C12" s="6" t="s">
        <v>167</v>
      </c>
      <c r="H12" s="257" t="s">
        <v>169</v>
      </c>
      <c r="I12" s="4" t="s">
        <v>166</v>
      </c>
      <c r="W12" t="s">
        <v>4</v>
      </c>
      <c r="Z12" s="7"/>
      <c r="AA12" s="7"/>
      <c r="AB12" s="7"/>
    </row>
    <row r="13" spans="1:28" x14ac:dyDescent="0.25">
      <c r="B13" s="7" t="s">
        <v>57</v>
      </c>
      <c r="H13" s="7"/>
      <c r="Z13" s="7"/>
      <c r="AA13" s="7"/>
      <c r="AB13" s="7"/>
    </row>
    <row r="14" spans="1:28" x14ac:dyDescent="0.25">
      <c r="C14" s="7" t="s">
        <v>156</v>
      </c>
      <c r="H14" s="38" t="s">
        <v>195</v>
      </c>
      <c r="I14" s="4" t="s">
        <v>152</v>
      </c>
      <c r="X14" t="s">
        <v>4</v>
      </c>
      <c r="Z14" s="7"/>
      <c r="AA14" s="7"/>
      <c r="AB14" s="7"/>
    </row>
    <row r="15" spans="1:28" x14ac:dyDescent="0.25">
      <c r="C15" s="6" t="s">
        <v>164</v>
      </c>
      <c r="H15" s="38" t="s">
        <v>170</v>
      </c>
      <c r="I15" s="4" t="s">
        <v>164</v>
      </c>
      <c r="Y15" t="s">
        <v>4</v>
      </c>
      <c r="Z15" s="7"/>
      <c r="AA15" s="7"/>
      <c r="AB15" s="7"/>
    </row>
    <row r="16" spans="1:28" x14ac:dyDescent="0.25">
      <c r="H16" s="38"/>
    </row>
    <row r="17" spans="1:30" x14ac:dyDescent="0.25">
      <c r="R17" s="251"/>
    </row>
    <row r="18" spans="1:30" x14ac:dyDescent="0.25">
      <c r="R18" s="251"/>
    </row>
    <row r="19" spans="1:30" x14ac:dyDescent="0.25">
      <c r="R19" s="251"/>
    </row>
    <row r="20" spans="1:30" ht="30.75" customHeight="1" thickBot="1" x14ac:dyDescent="0.3">
      <c r="R20" s="251"/>
      <c r="S20" s="251"/>
    </row>
    <row r="21" spans="1:30" s="255" customFormat="1" ht="20.25" thickTop="1" thickBot="1" x14ac:dyDescent="0.35">
      <c r="A21" s="254"/>
      <c r="G21" s="256"/>
      <c r="I21" s="434" t="s">
        <v>28</v>
      </c>
      <c r="J21" s="435"/>
      <c r="K21" s="435"/>
      <c r="L21" s="435"/>
      <c r="M21" s="435"/>
      <c r="N21" s="435"/>
      <c r="O21" s="435"/>
      <c r="P21" s="435"/>
      <c r="Q21" s="436"/>
      <c r="R21" s="258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</row>
    <row r="22" spans="1:30" ht="15.75" thickTop="1" x14ac:dyDescent="0.25">
      <c r="I22" s="4" t="s">
        <v>137</v>
      </c>
      <c r="R22" s="251"/>
    </row>
    <row r="23" spans="1:30" x14ac:dyDescent="0.25">
      <c r="J23" s="7" t="s">
        <v>66</v>
      </c>
      <c r="R23" s="251"/>
    </row>
    <row r="24" spans="1:30" x14ac:dyDescent="0.25">
      <c r="K24" s="7" t="s">
        <v>58</v>
      </c>
      <c r="R24" s="251"/>
    </row>
    <row r="25" spans="1:30" x14ac:dyDescent="0.25">
      <c r="K25" s="7" t="s">
        <v>67</v>
      </c>
      <c r="R25" s="251"/>
    </row>
    <row r="26" spans="1:30" x14ac:dyDescent="0.25">
      <c r="J26" s="7" t="s">
        <v>114</v>
      </c>
      <c r="R26" s="251"/>
    </row>
    <row r="27" spans="1:30" x14ac:dyDescent="0.25">
      <c r="K27" s="7" t="s">
        <v>115</v>
      </c>
      <c r="R27" s="251"/>
    </row>
    <row r="28" spans="1:30" x14ac:dyDescent="0.25">
      <c r="K28" s="40" t="s">
        <v>116</v>
      </c>
      <c r="R28" s="251"/>
    </row>
    <row r="29" spans="1:30" x14ac:dyDescent="0.25">
      <c r="K29" s="40" t="s">
        <v>117</v>
      </c>
      <c r="R29" s="253" t="s">
        <v>4</v>
      </c>
    </row>
    <row r="30" spans="1:30" x14ac:dyDescent="0.25">
      <c r="K30" s="40" t="s">
        <v>123</v>
      </c>
      <c r="R30" s="251"/>
      <c r="T30" t="s">
        <v>4</v>
      </c>
    </row>
    <row r="31" spans="1:30" x14ac:dyDescent="0.25">
      <c r="K31" s="40" t="s">
        <v>118</v>
      </c>
      <c r="R31" s="251"/>
    </row>
    <row r="32" spans="1:30" x14ac:dyDescent="0.25">
      <c r="J32" s="7" t="s">
        <v>176</v>
      </c>
    </row>
    <row r="33" spans="10:25" x14ac:dyDescent="0.25">
      <c r="K33" s="7" t="s">
        <v>119</v>
      </c>
    </row>
    <row r="34" spans="10:25" x14ac:dyDescent="0.25">
      <c r="K34" s="40" t="s">
        <v>120</v>
      </c>
    </row>
    <row r="35" spans="10:25" x14ac:dyDescent="0.25">
      <c r="K35" s="40" t="s">
        <v>121</v>
      </c>
      <c r="S35" t="s">
        <v>4</v>
      </c>
    </row>
    <row r="36" spans="10:25" x14ac:dyDescent="0.25">
      <c r="K36" s="40" t="s">
        <v>124</v>
      </c>
      <c r="U36" t="s">
        <v>4</v>
      </c>
    </row>
    <row r="37" spans="10:25" x14ac:dyDescent="0.25">
      <c r="K37" s="40" t="s">
        <v>122</v>
      </c>
    </row>
    <row r="38" spans="10:25" x14ac:dyDescent="0.25">
      <c r="J38" s="7" t="s">
        <v>68</v>
      </c>
    </row>
    <row r="39" spans="10:25" x14ac:dyDescent="0.25">
      <c r="K39" s="40" t="s">
        <v>57</v>
      </c>
      <c r="X39" t="s">
        <v>4</v>
      </c>
      <c r="Y39" t="s">
        <v>4</v>
      </c>
    </row>
    <row r="40" spans="10:25" x14ac:dyDescent="0.25">
      <c r="K40" s="40" t="s">
        <v>69</v>
      </c>
    </row>
    <row r="41" spans="10:25" x14ac:dyDescent="0.25">
      <c r="K41" s="40" t="s">
        <v>70</v>
      </c>
    </row>
    <row r="42" spans="10:25" x14ac:dyDescent="0.25">
      <c r="J42" s="7" t="s">
        <v>64</v>
      </c>
    </row>
    <row r="43" spans="10:25" x14ac:dyDescent="0.25">
      <c r="K43" s="40" t="s">
        <v>71</v>
      </c>
      <c r="V43" t="s">
        <v>4</v>
      </c>
      <c r="W43" t="s">
        <v>4</v>
      </c>
    </row>
    <row r="44" spans="10:25" x14ac:dyDescent="0.25">
      <c r="K44" s="40" t="s">
        <v>72</v>
      </c>
    </row>
    <row r="45" spans="10:25" x14ac:dyDescent="0.25">
      <c r="K45" s="40" t="s">
        <v>73</v>
      </c>
    </row>
    <row r="46" spans="10:25" x14ac:dyDescent="0.25">
      <c r="J46" s="7" t="s">
        <v>74</v>
      </c>
    </row>
  </sheetData>
  <mergeCells count="3">
    <mergeCell ref="A1:G1"/>
    <mergeCell ref="I21:Q21"/>
    <mergeCell ref="R1:AB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5" sqref="D15"/>
    </sheetView>
  </sheetViews>
  <sheetFormatPr defaultRowHeight="15" x14ac:dyDescent="0.25"/>
  <cols>
    <col min="1" max="1" width="23" style="3" customWidth="1"/>
    <col min="2" max="2" width="38.140625" style="3" customWidth="1"/>
    <col min="3" max="3" width="24.5703125" style="3" customWidth="1"/>
    <col min="4" max="4" width="36.85546875" style="3" customWidth="1"/>
    <col min="5" max="5" width="18.28515625" style="3" customWidth="1"/>
  </cols>
  <sheetData>
    <row r="1" spans="1:6" s="12" customFormat="1" ht="20.25" thickTop="1" thickBot="1" x14ac:dyDescent="0.35">
      <c r="A1" s="13" t="s">
        <v>14</v>
      </c>
      <c r="B1" s="13" t="s">
        <v>12</v>
      </c>
      <c r="C1" s="13" t="s">
        <v>15</v>
      </c>
      <c r="D1" s="13" t="s">
        <v>24</v>
      </c>
      <c r="E1" s="13" t="s">
        <v>142</v>
      </c>
    </row>
    <row r="2" spans="1:6" ht="15.75" thickTop="1" x14ac:dyDescent="0.25">
      <c r="A2" s="3" t="s">
        <v>1</v>
      </c>
      <c r="B2" s="3" t="s">
        <v>102</v>
      </c>
      <c r="C2" s="3" t="s">
        <v>76</v>
      </c>
      <c r="D2" s="3" t="s">
        <v>84</v>
      </c>
    </row>
    <row r="3" spans="1:6" x14ac:dyDescent="0.25">
      <c r="A3" s="3" t="s">
        <v>3</v>
      </c>
      <c r="B3" s="3" t="s">
        <v>80</v>
      </c>
      <c r="C3" s="3" t="s">
        <v>75</v>
      </c>
      <c r="D3" s="3" t="s">
        <v>84</v>
      </c>
    </row>
    <row r="4" spans="1:6" x14ac:dyDescent="0.25">
      <c r="A4" s="3" t="s">
        <v>2</v>
      </c>
      <c r="B4" s="3" t="s">
        <v>79</v>
      </c>
      <c r="C4" s="3" t="s">
        <v>140</v>
      </c>
      <c r="D4" s="3" t="s">
        <v>81</v>
      </c>
    </row>
    <row r="5" spans="1:6" x14ac:dyDescent="0.25">
      <c r="A5" s="3" t="s">
        <v>237</v>
      </c>
      <c r="B5" s="3" t="s">
        <v>85</v>
      </c>
      <c r="C5" s="3" t="s">
        <v>87</v>
      </c>
      <c r="D5" s="3" t="s">
        <v>238</v>
      </c>
      <c r="E5" s="61">
        <v>0.25</v>
      </c>
    </row>
    <row r="6" spans="1:6" x14ac:dyDescent="0.25">
      <c r="A6" s="3" t="s">
        <v>94</v>
      </c>
      <c r="B6" s="3" t="s">
        <v>95</v>
      </c>
      <c r="C6" s="3" t="s">
        <v>76</v>
      </c>
      <c r="D6" s="3" t="s">
        <v>96</v>
      </c>
    </row>
    <row r="7" spans="1:6" x14ac:dyDescent="0.25">
      <c r="A7" s="3" t="s">
        <v>77</v>
      </c>
      <c r="B7" s="3" t="s">
        <v>86</v>
      </c>
      <c r="C7" s="3" t="s">
        <v>99</v>
      </c>
      <c r="D7" s="3" t="s">
        <v>239</v>
      </c>
      <c r="E7" s="3">
        <v>3</v>
      </c>
    </row>
    <row r="8" spans="1:6" x14ac:dyDescent="0.25">
      <c r="A8" s="3" t="s">
        <v>78</v>
      </c>
      <c r="B8" s="3" t="s">
        <v>88</v>
      </c>
      <c r="C8" s="3" t="s">
        <v>141</v>
      </c>
      <c r="D8" s="3" t="s">
        <v>83</v>
      </c>
      <c r="E8" s="3">
        <v>7</v>
      </c>
    </row>
    <row r="9" spans="1:6" x14ac:dyDescent="0.25">
      <c r="A9" s="3" t="s">
        <v>212</v>
      </c>
      <c r="B9" s="3" t="s">
        <v>205</v>
      </c>
      <c r="C9" s="3" t="s">
        <v>204</v>
      </c>
      <c r="D9" s="3" t="s">
        <v>89</v>
      </c>
    </row>
    <row r="10" spans="1:6" x14ac:dyDescent="0.25">
      <c r="A10" s="3" t="s">
        <v>91</v>
      </c>
      <c r="B10" s="3" t="s">
        <v>92</v>
      </c>
      <c r="C10" s="3" t="s">
        <v>100</v>
      </c>
      <c r="D10" s="3" t="s">
        <v>93</v>
      </c>
      <c r="E10" s="47">
        <v>0.25</v>
      </c>
    </row>
    <row r="11" spans="1:6" x14ac:dyDescent="0.25">
      <c r="A11" s="3" t="s">
        <v>97</v>
      </c>
      <c r="B11" s="3" t="s">
        <v>98</v>
      </c>
      <c r="C11" s="3" t="s">
        <v>101</v>
      </c>
      <c r="D11" s="3" t="s">
        <v>82</v>
      </c>
      <c r="E11" s="47">
        <v>0.2</v>
      </c>
    </row>
    <row r="13" spans="1:6" x14ac:dyDescent="0.25">
      <c r="F13" t="s">
        <v>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opLeftCell="M1" zoomScale="70" zoomScaleNormal="70" workbookViewId="0">
      <selection activeCell="S12" sqref="S12"/>
    </sheetView>
  </sheetViews>
  <sheetFormatPr defaultRowHeight="15" x14ac:dyDescent="0.25"/>
  <cols>
    <col min="1" max="1" width="3.7109375" style="30" customWidth="1"/>
    <col min="2" max="2" width="3.7109375" style="69" customWidth="1"/>
    <col min="3" max="3" width="3.7109375" style="29" customWidth="1"/>
    <col min="4" max="4" width="3.7109375" style="69" customWidth="1"/>
    <col min="5" max="11" width="3.7109375" style="29" customWidth="1"/>
    <col min="12" max="12" width="3.7109375" style="11" customWidth="1"/>
    <col min="13" max="13" width="40.140625" style="4" customWidth="1"/>
    <col min="14" max="14" width="31.28515625" style="3" customWidth="1"/>
    <col min="15" max="15" width="11.5703125" style="228" customWidth="1"/>
    <col min="16" max="16" width="13.28515625" style="422" customWidth="1"/>
    <col min="17" max="17" width="13.140625" style="49" customWidth="1"/>
    <col min="18" max="18" width="11" style="30" customWidth="1"/>
    <col min="19" max="19" width="27.85546875" style="7" customWidth="1"/>
    <col min="20" max="20" width="14.5703125" style="11" customWidth="1"/>
    <col min="21" max="21" width="14" style="126" customWidth="1"/>
    <col min="22" max="22" width="10.7109375" style="4" customWidth="1"/>
    <col min="23" max="25" width="10.7109375" style="29" customWidth="1"/>
    <col min="26" max="26" width="10.7109375" customWidth="1"/>
    <col min="27" max="27" width="12.28515625" style="151" customWidth="1"/>
    <col min="28" max="28" width="11.7109375" style="29" customWidth="1"/>
    <col min="29" max="30" width="9.140625" style="29"/>
    <col min="31" max="31" width="9.140625" style="6"/>
    <col min="32" max="32" width="13" style="235" customWidth="1"/>
    <col min="33" max="33" width="33.42578125" customWidth="1"/>
    <col min="34" max="34" width="13.42578125" style="3" customWidth="1"/>
    <col min="35" max="35" width="11.7109375" style="3" customWidth="1"/>
  </cols>
  <sheetData>
    <row r="1" spans="1:35" s="15" customFormat="1" ht="20.25" thickTop="1" thickBot="1" x14ac:dyDescent="0.35">
      <c r="A1" s="423" t="s">
        <v>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5"/>
      <c r="M1" s="16" t="s">
        <v>150</v>
      </c>
      <c r="N1" s="19" t="s">
        <v>6</v>
      </c>
      <c r="O1" s="225" t="s">
        <v>8</v>
      </c>
      <c r="P1" s="408" t="s">
        <v>8</v>
      </c>
      <c r="Q1" s="19" t="s">
        <v>6</v>
      </c>
      <c r="R1" s="441" t="s">
        <v>194</v>
      </c>
      <c r="S1" s="442"/>
      <c r="T1" s="387" t="s">
        <v>7</v>
      </c>
      <c r="U1" s="389" t="s">
        <v>179</v>
      </c>
      <c r="V1" s="438" t="s">
        <v>184</v>
      </c>
      <c r="W1" s="439"/>
      <c r="X1" s="439"/>
      <c r="Y1" s="439"/>
      <c r="Z1" s="440"/>
      <c r="AA1" s="438" t="s">
        <v>180</v>
      </c>
      <c r="AB1" s="439"/>
      <c r="AC1" s="439"/>
      <c r="AD1" s="439"/>
      <c r="AE1" s="440"/>
      <c r="AF1" s="142" t="s">
        <v>189</v>
      </c>
      <c r="AG1" s="141" t="s">
        <v>200</v>
      </c>
      <c r="AH1" s="142" t="s">
        <v>189</v>
      </c>
      <c r="AI1" s="19" t="s">
        <v>199</v>
      </c>
    </row>
    <row r="2" spans="1:35" s="17" customFormat="1" ht="132.75" thickTop="1" thickBot="1" x14ac:dyDescent="0.35">
      <c r="A2" s="79" t="str">
        <f>Roles!$B$2</f>
        <v>End customer</v>
      </c>
      <c r="B2" s="80" t="str">
        <f>Roles!$B$3</f>
        <v>Order processing org unit</v>
      </c>
      <c r="C2" s="80" t="str">
        <f>Roles!$B$4</f>
        <v>Receivables org unit</v>
      </c>
      <c r="D2" s="81" t="str">
        <f>Roles!$A$5</f>
        <v>Assembler</v>
      </c>
      <c r="E2" s="82" t="str">
        <f>Roles!$A$6</f>
        <v>Repar Service</v>
      </c>
      <c r="F2" s="82" t="str">
        <f>Roles!$A$7</f>
        <v>Packager</v>
      </c>
      <c r="G2" s="82" t="str">
        <f>Roles!$A$8</f>
        <v>Repair scheduler</v>
      </c>
      <c r="H2" s="82" t="str">
        <f>Roles!$A$9</f>
        <v>Repair technician</v>
      </c>
      <c r="I2" s="82"/>
      <c r="J2" s="82"/>
      <c r="K2" s="82" t="s">
        <v>9</v>
      </c>
      <c r="L2" s="83" t="s">
        <v>9</v>
      </c>
      <c r="M2" s="18"/>
      <c r="N2" s="20"/>
      <c r="O2" s="226" t="s">
        <v>188</v>
      </c>
      <c r="P2" s="409" t="s">
        <v>203</v>
      </c>
      <c r="Q2" s="140" t="s">
        <v>30</v>
      </c>
      <c r="R2" s="233" t="s">
        <v>192</v>
      </c>
      <c r="S2" s="144" t="s">
        <v>193</v>
      </c>
      <c r="T2" s="388" t="s">
        <v>208</v>
      </c>
      <c r="U2" s="148" t="s">
        <v>13</v>
      </c>
      <c r="V2" s="143" t="str">
        <f>'Value Types'!A2</f>
        <v>Cost</v>
      </c>
      <c r="W2" s="145" t="str">
        <f>'Value Types'!A4</f>
        <v>Duration</v>
      </c>
      <c r="X2" s="145" t="str">
        <f>'Value Types'!A3</f>
        <v>Defects</v>
      </c>
      <c r="Y2" s="145" t="s">
        <v>4</v>
      </c>
      <c r="Z2" s="144" t="s">
        <v>5</v>
      </c>
      <c r="AA2" s="150" t="str">
        <f>'Value Types'!A2</f>
        <v>Cost</v>
      </c>
      <c r="AB2" s="145" t="str">
        <f>'Value Types'!A4</f>
        <v>Duration</v>
      </c>
      <c r="AC2" s="145" t="str">
        <f>'Value Types'!A3</f>
        <v>Defects</v>
      </c>
      <c r="AD2" s="145" t="s">
        <v>4</v>
      </c>
      <c r="AE2" s="139" t="s">
        <v>5</v>
      </c>
      <c r="AF2" s="146" t="s">
        <v>190</v>
      </c>
      <c r="AG2" s="144"/>
      <c r="AH2" s="146" t="s">
        <v>191</v>
      </c>
      <c r="AI2" s="146" t="s">
        <v>188</v>
      </c>
    </row>
    <row r="3" spans="1:35" s="101" customFormat="1" ht="19.5" thickTop="1" x14ac:dyDescent="0.3">
      <c r="A3" s="87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8"/>
      <c r="M3" s="147" t="str">
        <f>'Capabilities &amp; Organization'!$I$14</f>
        <v>Sell tables (business network)</v>
      </c>
      <c r="N3" s="281" t="str">
        <f>'Activities &amp; Business Items'!$N$4</f>
        <v>Submit order</v>
      </c>
      <c r="O3" s="288">
        <v>0</v>
      </c>
      <c r="P3" s="410"/>
      <c r="Q3" s="289">
        <f>'Activities &amp; Business Items'!P4</f>
        <v>1</v>
      </c>
      <c r="R3" s="288">
        <v>10</v>
      </c>
      <c r="S3" s="290" t="str">
        <f>'Activities &amp; Business Items'!$Q$2</f>
        <v>Order</v>
      </c>
      <c r="T3" s="291">
        <v>1</v>
      </c>
      <c r="U3" s="289">
        <v>1</v>
      </c>
      <c r="V3" s="332"/>
      <c r="W3" s="333"/>
      <c r="X3" s="333"/>
      <c r="Y3" s="333"/>
      <c r="Z3" s="229"/>
      <c r="AA3" s="237"/>
      <c r="AB3" s="238"/>
      <c r="AC3" s="238"/>
      <c r="AD3" s="108"/>
      <c r="AE3" s="109"/>
      <c r="AF3" s="269"/>
      <c r="AH3" s="106"/>
      <c r="AI3" s="106"/>
    </row>
    <row r="4" spans="1:35" s="117" customFormat="1" ht="18.75" x14ac:dyDescent="0.3">
      <c r="A4" s="113"/>
      <c r="B4" s="92" t="s">
        <v>4</v>
      </c>
      <c r="C4" s="92"/>
      <c r="D4" s="92"/>
      <c r="E4" s="92"/>
      <c r="F4" s="92"/>
      <c r="G4" s="92"/>
      <c r="H4" s="92"/>
      <c r="I4" s="92"/>
      <c r="J4" s="92"/>
      <c r="K4" s="92"/>
      <c r="L4" s="91"/>
      <c r="M4" s="112"/>
      <c r="N4" s="282" t="str">
        <f>'Activities &amp; Business Items'!$N$6</f>
        <v>Process order</v>
      </c>
      <c r="O4" s="292">
        <v>10</v>
      </c>
      <c r="P4" s="411" t="s">
        <v>9</v>
      </c>
      <c r="Q4" s="293">
        <f>'Activities &amp; Business Items'!P6</f>
        <v>1</v>
      </c>
      <c r="R4" s="292">
        <v>20</v>
      </c>
      <c r="S4" s="294" t="str">
        <f>'Activities &amp; Business Items'!R2</f>
        <v>Table</v>
      </c>
      <c r="T4" s="295">
        <v>1</v>
      </c>
      <c r="U4" s="293">
        <v>1</v>
      </c>
      <c r="V4" s="304"/>
      <c r="W4" s="334"/>
      <c r="X4" s="334"/>
      <c r="Y4" s="334"/>
      <c r="Z4" s="230"/>
      <c r="AA4" s="239"/>
      <c r="AB4" s="240"/>
      <c r="AC4" s="240"/>
      <c r="AD4" s="115"/>
      <c r="AE4" s="116"/>
      <c r="AF4" s="261" t="s">
        <v>45</v>
      </c>
      <c r="AG4" s="263" t="s">
        <v>164</v>
      </c>
      <c r="AH4" s="114" t="s">
        <v>46</v>
      </c>
      <c r="AI4" s="114"/>
    </row>
    <row r="5" spans="1:35" s="122" customFormat="1" ht="18.75" x14ac:dyDescent="0.3">
      <c r="A5" s="97"/>
      <c r="B5" s="99"/>
      <c r="C5" s="99"/>
      <c r="D5" s="99"/>
      <c r="E5" s="99"/>
      <c r="F5" s="99"/>
      <c r="G5" s="99"/>
      <c r="H5" s="99"/>
      <c r="I5" s="99"/>
      <c r="J5" s="99"/>
      <c r="K5" s="99"/>
      <c r="L5" s="98"/>
      <c r="M5" s="118"/>
      <c r="N5" s="283"/>
      <c r="O5" s="296"/>
      <c r="P5" s="412"/>
      <c r="Q5" s="297"/>
      <c r="R5" s="296">
        <v>30</v>
      </c>
      <c r="S5" s="298" t="str">
        <f>'Activities &amp; Business Items'!S2</f>
        <v>Shipment notice</v>
      </c>
      <c r="T5" s="299">
        <v>1</v>
      </c>
      <c r="U5" s="297">
        <v>1</v>
      </c>
      <c r="V5" s="335"/>
      <c r="W5" s="336"/>
      <c r="X5" s="336"/>
      <c r="Y5" s="336"/>
      <c r="Z5" s="231"/>
      <c r="AA5" s="241"/>
      <c r="AB5" s="242"/>
      <c r="AC5" s="242"/>
      <c r="AD5" s="120"/>
      <c r="AE5" s="121"/>
      <c r="AF5" s="270"/>
      <c r="AH5" s="119"/>
      <c r="AI5" s="119"/>
    </row>
    <row r="6" spans="1:35" s="104" customFormat="1" ht="18.75" x14ac:dyDescent="0.3">
      <c r="A6" s="94"/>
      <c r="B6" s="110"/>
      <c r="C6" s="96" t="s">
        <v>4</v>
      </c>
      <c r="D6" s="96"/>
      <c r="E6" s="96"/>
      <c r="F6" s="96"/>
      <c r="G6" s="96"/>
      <c r="H6" s="96"/>
      <c r="I6" s="96"/>
      <c r="J6" s="96"/>
      <c r="K6" s="96"/>
      <c r="L6" s="95"/>
      <c r="M6" s="103"/>
      <c r="N6" s="284" t="str">
        <f>'Activities &amp; Business Items'!$N$8</f>
        <v>Invoice order</v>
      </c>
      <c r="O6" s="300">
        <v>30</v>
      </c>
      <c r="P6" s="413" t="s">
        <v>9</v>
      </c>
      <c r="Q6" s="301">
        <f>'Activities &amp; Business Items'!P8</f>
        <v>1</v>
      </c>
      <c r="R6" s="300">
        <v>40</v>
      </c>
      <c r="S6" s="302" t="str">
        <f>'Activities &amp; Business Items'!U2</f>
        <v>Invoice</v>
      </c>
      <c r="T6" s="303">
        <v>1</v>
      </c>
      <c r="U6" s="301">
        <v>1</v>
      </c>
      <c r="V6" s="337"/>
      <c r="W6" s="338"/>
      <c r="X6" s="338"/>
      <c r="Y6" s="338"/>
      <c r="Z6" s="232"/>
      <c r="AA6" s="243"/>
      <c r="AB6" s="244"/>
      <c r="AC6" s="244"/>
      <c r="AD6" s="110"/>
      <c r="AE6" s="111"/>
      <c r="AF6" s="271" t="s">
        <v>45</v>
      </c>
      <c r="AG6" s="260" t="s">
        <v>201</v>
      </c>
      <c r="AH6" s="271" t="s">
        <v>46</v>
      </c>
      <c r="AI6" s="107"/>
    </row>
    <row r="7" spans="1:35" s="104" customFormat="1" ht="18.75" x14ac:dyDescent="0.3">
      <c r="A7" s="94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5"/>
      <c r="M7" s="103"/>
      <c r="N7" s="284" t="str">
        <f>'Activities &amp; Business Items'!$N$10</f>
        <v>Receive product</v>
      </c>
      <c r="O7" s="300">
        <v>20</v>
      </c>
      <c r="P7" s="413" t="s">
        <v>9</v>
      </c>
      <c r="Q7" s="301">
        <f>'Activities &amp; Business Items'!P10</f>
        <v>1</v>
      </c>
      <c r="R7" s="300">
        <v>50</v>
      </c>
      <c r="S7" s="302">
        <f>'Activities &amp; Business Items'!T2</f>
        <v>0</v>
      </c>
      <c r="T7" s="303">
        <v>1</v>
      </c>
      <c r="U7" s="301">
        <v>1</v>
      </c>
      <c r="V7" s="337"/>
      <c r="W7" s="338"/>
      <c r="X7" s="338"/>
      <c r="Y7" s="338"/>
      <c r="Z7" s="232"/>
      <c r="AA7" s="243"/>
      <c r="AB7" s="244"/>
      <c r="AC7" s="244"/>
      <c r="AD7" s="110"/>
      <c r="AE7" s="111"/>
      <c r="AF7" s="271"/>
      <c r="AG7" s="260"/>
      <c r="AH7" s="271"/>
      <c r="AI7" s="107"/>
    </row>
    <row r="8" spans="1:35" s="117" customFormat="1" ht="18.75" x14ac:dyDescent="0.3">
      <c r="A8" s="90" t="s">
        <v>4</v>
      </c>
      <c r="B8" s="92"/>
      <c r="C8" s="115"/>
      <c r="D8" s="92"/>
      <c r="E8" s="92"/>
      <c r="F8" s="92"/>
      <c r="G8" s="92"/>
      <c r="H8" s="92"/>
      <c r="I8" s="92"/>
      <c r="J8" s="92"/>
      <c r="K8" s="92"/>
      <c r="L8" s="91"/>
      <c r="M8" s="112"/>
      <c r="N8" s="282" t="str">
        <f>'Activities &amp; Business Items'!$N$12</f>
        <v>Issue Payment</v>
      </c>
      <c r="O8" s="292">
        <v>40</v>
      </c>
      <c r="P8" s="411" t="s">
        <v>9</v>
      </c>
      <c r="Q8" s="293">
        <f>'Activities &amp; Business Items'!P12</f>
        <v>1</v>
      </c>
      <c r="R8" s="292">
        <v>60</v>
      </c>
      <c r="S8" s="294" t="str">
        <f>'Activities &amp; Business Items'!V2</f>
        <v>Payment</v>
      </c>
      <c r="T8" s="295">
        <v>1</v>
      </c>
      <c r="U8" s="293">
        <v>1</v>
      </c>
      <c r="V8" s="304"/>
      <c r="W8" s="334"/>
      <c r="X8" s="334"/>
      <c r="Y8" s="334"/>
      <c r="Z8" s="230"/>
      <c r="AA8" s="239"/>
      <c r="AB8" s="240"/>
      <c r="AC8" s="240"/>
      <c r="AD8" s="115"/>
      <c r="AE8" s="116"/>
      <c r="AF8" s="263"/>
      <c r="AG8" s="261"/>
      <c r="AH8" s="263"/>
      <c r="AI8" s="114"/>
    </row>
    <row r="9" spans="1:35" s="122" customFormat="1" ht="18.75" x14ac:dyDescent="0.3">
      <c r="A9" s="97"/>
      <c r="B9" s="99"/>
      <c r="C9" s="120"/>
      <c r="D9" s="99"/>
      <c r="E9" s="99"/>
      <c r="F9" s="99"/>
      <c r="G9" s="99"/>
      <c r="H9" s="99"/>
      <c r="I9" s="99"/>
      <c r="J9" s="99"/>
      <c r="K9" s="99"/>
      <c r="L9" s="98"/>
      <c r="M9" s="118"/>
      <c r="N9" s="283"/>
      <c r="O9" s="296">
        <v>50</v>
      </c>
      <c r="P9" s="412" t="s">
        <v>9</v>
      </c>
      <c r="Q9" s="297"/>
      <c r="R9" s="296"/>
      <c r="S9" s="298"/>
      <c r="T9" s="299"/>
      <c r="U9" s="297"/>
      <c r="V9" s="335"/>
      <c r="W9" s="336"/>
      <c r="X9" s="336"/>
      <c r="Y9" s="336"/>
      <c r="Z9" s="231"/>
      <c r="AA9" s="241"/>
      <c r="AB9" s="242"/>
      <c r="AC9" s="242"/>
      <c r="AD9" s="120"/>
      <c r="AE9" s="121"/>
      <c r="AF9" s="270"/>
      <c r="AG9" s="262"/>
      <c r="AH9" s="270"/>
      <c r="AI9" s="119"/>
    </row>
    <row r="10" spans="1:35" s="117" customFormat="1" ht="18.75" x14ac:dyDescent="0.3">
      <c r="A10" s="94"/>
      <c r="B10" s="96"/>
      <c r="C10" s="96" t="s">
        <v>4</v>
      </c>
      <c r="D10" s="96"/>
      <c r="E10" s="96"/>
      <c r="F10" s="96"/>
      <c r="G10" s="96"/>
      <c r="H10" s="96"/>
      <c r="I10" s="96"/>
      <c r="J10" s="96"/>
      <c r="K10" s="96"/>
      <c r="L10" s="95"/>
      <c r="M10" s="112"/>
      <c r="N10" s="282" t="str">
        <f>'Activities &amp; Business Items'!N14</f>
        <v>Process payment</v>
      </c>
      <c r="O10" s="292">
        <v>60</v>
      </c>
      <c r="P10" s="411"/>
      <c r="Q10" s="293">
        <f>'Activities &amp; Business Items'!P14</f>
        <v>1</v>
      </c>
      <c r="R10" s="292">
        <v>70</v>
      </c>
      <c r="S10" s="294" t="str">
        <f>'Activities &amp; Business Items'!W2</f>
        <v>Account update</v>
      </c>
      <c r="T10" s="295">
        <v>1</v>
      </c>
      <c r="U10" s="293">
        <v>1</v>
      </c>
      <c r="V10" s="304"/>
      <c r="W10" s="334"/>
      <c r="X10" s="334"/>
      <c r="Y10" s="334"/>
      <c r="Z10" s="230"/>
      <c r="AA10" s="239"/>
      <c r="AB10" s="240"/>
      <c r="AC10" s="240"/>
      <c r="AD10" s="115"/>
      <c r="AE10" s="116"/>
      <c r="AF10" s="261" t="s">
        <v>45</v>
      </c>
      <c r="AG10" s="263" t="s">
        <v>202</v>
      </c>
      <c r="AH10" s="261" t="s">
        <v>46</v>
      </c>
      <c r="AI10" s="114"/>
    </row>
    <row r="11" spans="1:35" s="132" customFormat="1" ht="19.5" thickBot="1" x14ac:dyDescent="0.35">
      <c r="A11" s="12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1"/>
      <c r="N11" s="285" t="str">
        <f>'Activities &amp; Business Items'!N16</f>
        <v>Receive account update</v>
      </c>
      <c r="O11" s="304">
        <v>70</v>
      </c>
      <c r="P11" s="414"/>
      <c r="Q11" s="293">
        <f>'Activities &amp; Business Items'!P16</f>
        <v>1</v>
      </c>
      <c r="R11" s="304">
        <v>0</v>
      </c>
      <c r="S11" s="263"/>
      <c r="T11" s="295"/>
      <c r="U11" s="293"/>
      <c r="V11" s="304"/>
      <c r="W11" s="334"/>
      <c r="X11" s="334"/>
      <c r="Y11" s="334"/>
      <c r="Z11" s="295"/>
      <c r="AA11" s="339"/>
      <c r="AB11" s="334"/>
      <c r="AC11" s="334"/>
      <c r="AD11" s="340"/>
      <c r="AE11" s="341"/>
      <c r="AF11" s="261"/>
      <c r="AG11" s="263"/>
      <c r="AH11" s="261"/>
      <c r="AI11" s="261"/>
    </row>
    <row r="12" spans="1:35" s="102" customFormat="1" ht="19.5" thickTop="1" x14ac:dyDescent="0.3">
      <c r="A12" s="87"/>
      <c r="B12" s="133"/>
      <c r="C12" s="89"/>
      <c r="D12" s="133"/>
      <c r="E12" s="89"/>
      <c r="F12" s="89"/>
      <c r="G12" s="89"/>
      <c r="H12" s="89"/>
      <c r="I12" s="89"/>
      <c r="J12" s="89"/>
      <c r="K12" s="89"/>
      <c r="L12" s="88"/>
      <c r="M12" s="275" t="str">
        <f>'Activities &amp; Business Items'!M18</f>
        <v>Plant 1 Assembly</v>
      </c>
      <c r="N12" s="281" t="str">
        <f>'Activities &amp; Business Items'!N18</f>
        <v>Available Legs (shared store)</v>
      </c>
      <c r="O12" s="288" t="s">
        <v>186</v>
      </c>
      <c r="P12" s="410"/>
      <c r="Q12" s="289">
        <v>4</v>
      </c>
      <c r="R12" s="305">
        <v>10</v>
      </c>
      <c r="S12" s="306" t="str">
        <f>'Activities &amp; Business Items'!X2</f>
        <v>Table leg</v>
      </c>
      <c r="T12" s="307">
        <v>1</v>
      </c>
      <c r="U12" s="342">
        <v>4</v>
      </c>
      <c r="V12" s="343">
        <v>0</v>
      </c>
      <c r="W12" s="344">
        <v>0</v>
      </c>
      <c r="X12" s="344">
        <v>0</v>
      </c>
      <c r="Y12" s="344"/>
      <c r="Z12" s="345"/>
      <c r="AA12" s="346">
        <v>5</v>
      </c>
      <c r="AB12" s="344">
        <v>0</v>
      </c>
      <c r="AC12" s="344">
        <v>0</v>
      </c>
      <c r="AD12" s="347"/>
      <c r="AE12" s="348"/>
      <c r="AF12" s="269"/>
      <c r="AG12" s="264"/>
      <c r="AH12" s="269"/>
      <c r="AI12" s="281"/>
    </row>
    <row r="13" spans="1:35" s="7" customFormat="1" ht="18.75" x14ac:dyDescent="0.3">
      <c r="A13" s="30"/>
      <c r="B13" s="69"/>
      <c r="C13" s="69"/>
      <c r="D13" s="69"/>
      <c r="E13" s="29"/>
      <c r="F13" s="29"/>
      <c r="G13" s="29"/>
      <c r="H13" s="29"/>
      <c r="I13" s="29"/>
      <c r="J13" s="29"/>
      <c r="K13" s="29"/>
      <c r="L13" s="11"/>
      <c r="M13" s="276"/>
      <c r="N13" s="286" t="str">
        <f>'Activities &amp; Business Items'!N18</f>
        <v>Available Legs (shared store)</v>
      </c>
      <c r="O13" s="308" t="s">
        <v>186</v>
      </c>
      <c r="P13" s="415"/>
      <c r="Q13" s="311">
        <v>1</v>
      </c>
      <c r="R13" s="312">
        <v>15</v>
      </c>
      <c r="S13" s="310" t="str">
        <f>'Activities &amp; Business Items'!Y2</f>
        <v>Table top</v>
      </c>
      <c r="T13" s="313">
        <f>'Activities &amp; Business Items'!Y21</f>
        <v>1</v>
      </c>
      <c r="U13" s="349">
        <v>1</v>
      </c>
      <c r="V13" s="350">
        <v>0</v>
      </c>
      <c r="W13" s="351">
        <v>0</v>
      </c>
      <c r="X13" s="351">
        <v>0</v>
      </c>
      <c r="Y13" s="351"/>
      <c r="Z13" s="352"/>
      <c r="AA13" s="353">
        <v>45</v>
      </c>
      <c r="AB13" s="351"/>
      <c r="AC13" s="351"/>
      <c r="AD13" s="354"/>
      <c r="AE13" s="355"/>
      <c r="AF13" s="272"/>
      <c r="AG13" s="265"/>
      <c r="AH13" s="272"/>
      <c r="AI13" s="286"/>
    </row>
    <row r="14" spans="1:35" s="93" customFormat="1" ht="18.75" x14ac:dyDescent="0.3">
      <c r="A14" s="90"/>
      <c r="B14" s="92"/>
      <c r="C14" s="135"/>
      <c r="D14" s="135" t="s">
        <v>4</v>
      </c>
      <c r="E14" s="92"/>
      <c r="F14" s="92"/>
      <c r="G14" s="92"/>
      <c r="H14" s="92"/>
      <c r="I14" s="92"/>
      <c r="J14" s="92"/>
      <c r="K14" s="92"/>
      <c r="L14" s="91"/>
      <c r="M14" s="277"/>
      <c r="N14" s="282" t="str">
        <f>'Activities &amp; Business Items'!N22</f>
        <v>Assemble Legs to table</v>
      </c>
      <c r="O14" s="292">
        <v>10</v>
      </c>
      <c r="P14" s="416" t="s">
        <v>236</v>
      </c>
      <c r="Q14" s="293">
        <v>1</v>
      </c>
      <c r="R14" s="316">
        <v>20</v>
      </c>
      <c r="S14" s="315" t="str">
        <f>'Activities &amp; Business Items'!Z2</f>
        <v>Table</v>
      </c>
      <c r="T14" s="320">
        <f>'Activities &amp; Business Items'!Z23</f>
        <v>0.9</v>
      </c>
      <c r="U14" s="369">
        <f>T14*Q14</f>
        <v>0.9</v>
      </c>
      <c r="V14" s="358">
        <v>2</v>
      </c>
      <c r="W14" s="359">
        <v>0.3</v>
      </c>
      <c r="X14" s="359">
        <v>0</v>
      </c>
      <c r="Y14" s="359"/>
      <c r="Z14" s="357"/>
      <c r="AA14" s="392">
        <f>V14+Q12*AA12+AA13</f>
        <v>67</v>
      </c>
      <c r="AB14" s="359">
        <v>0.3</v>
      </c>
      <c r="AC14" s="359">
        <v>0</v>
      </c>
      <c r="AD14" s="361"/>
      <c r="AE14" s="362"/>
      <c r="AF14" s="261"/>
      <c r="AG14" s="263"/>
      <c r="AH14" s="261"/>
      <c r="AI14" s="282"/>
    </row>
    <row r="15" spans="1:35" ht="18.75" x14ac:dyDescent="0.3">
      <c r="A15" s="97"/>
      <c r="B15" s="134"/>
      <c r="C15" s="99"/>
      <c r="D15" s="134"/>
      <c r="E15" s="99"/>
      <c r="F15" s="99"/>
      <c r="G15" s="99"/>
      <c r="H15" s="99"/>
      <c r="I15" s="99"/>
      <c r="J15" s="99"/>
      <c r="K15" s="99"/>
      <c r="L15" s="98"/>
      <c r="M15" s="276"/>
      <c r="N15" s="286"/>
      <c r="O15" s="308">
        <v>15</v>
      </c>
      <c r="P15" s="417" t="s">
        <v>236</v>
      </c>
      <c r="Q15" s="311"/>
      <c r="R15" s="312">
        <v>30</v>
      </c>
      <c r="S15" s="310" t="str">
        <f>'Activities &amp; Business Items'!AA2</f>
        <v>Defective table</v>
      </c>
      <c r="T15" s="313">
        <f>'Activities &amp; Business Items'!AA23</f>
        <v>0.1</v>
      </c>
      <c r="U15" s="369">
        <f>T15*Q14</f>
        <v>0.1</v>
      </c>
      <c r="V15" s="350">
        <v>2</v>
      </c>
      <c r="W15" s="351">
        <v>0.3</v>
      </c>
      <c r="X15" s="351">
        <v>1</v>
      </c>
      <c r="Y15" s="351"/>
      <c r="Z15" s="356"/>
      <c r="AA15" s="353">
        <f>AA12+AA13+V15</f>
        <v>52</v>
      </c>
      <c r="AB15" s="351">
        <v>0.3</v>
      </c>
      <c r="AC15" s="351">
        <v>1</v>
      </c>
      <c r="AD15" s="354"/>
      <c r="AE15" s="355"/>
      <c r="AF15" s="272"/>
      <c r="AG15" s="266"/>
      <c r="AH15" s="272"/>
      <c r="AI15" s="286"/>
    </row>
    <row r="16" spans="1:35" s="93" customFormat="1" ht="15" customHeight="1" x14ac:dyDescent="0.3">
      <c r="A16" s="90"/>
      <c r="B16" s="135"/>
      <c r="D16" s="135"/>
      <c r="E16" s="92" t="s">
        <v>4</v>
      </c>
      <c r="F16" s="92"/>
      <c r="G16" s="92"/>
      <c r="H16" s="92"/>
      <c r="I16" s="92"/>
      <c r="J16" s="92"/>
      <c r="K16" s="92"/>
      <c r="L16" s="91"/>
      <c r="M16" s="277"/>
      <c r="N16" s="282" t="str">
        <f>'Activities &amp; Business Items'!N24</f>
        <v>Repair</v>
      </c>
      <c r="O16" s="292">
        <v>30</v>
      </c>
      <c r="P16" s="416"/>
      <c r="Q16" s="293">
        <v>0.1</v>
      </c>
      <c r="R16" s="316">
        <v>40</v>
      </c>
      <c r="S16" s="315" t="str">
        <f>'Activities &amp; Business Items'!Z2</f>
        <v>Table</v>
      </c>
      <c r="T16" s="314">
        <f>'Activities &amp; Business Items'!AB25</f>
        <v>0.8</v>
      </c>
      <c r="U16" s="357">
        <f>Q16*T16</f>
        <v>8.0000000000000016E-2</v>
      </c>
      <c r="V16" s="358">
        <v>10.5</v>
      </c>
      <c r="W16" s="359">
        <f>AB24</f>
        <v>1.0499999999999998</v>
      </c>
      <c r="X16" s="359">
        <v>0</v>
      </c>
      <c r="Y16" s="359"/>
      <c r="Z16" s="314"/>
      <c r="AA16" s="360">
        <f>((AA14+V16)*6/8+((AA15+V17)*2/8))</f>
        <v>71.75</v>
      </c>
      <c r="AB16" s="359">
        <f>W16+AB15</f>
        <v>1.3499999999999999</v>
      </c>
      <c r="AC16" s="359">
        <v>0</v>
      </c>
      <c r="AD16" s="361"/>
      <c r="AE16" s="362"/>
      <c r="AF16" s="261" t="s">
        <v>45</v>
      </c>
      <c r="AG16" s="261" t="s">
        <v>127</v>
      </c>
      <c r="AH16" s="261" t="s">
        <v>46</v>
      </c>
      <c r="AI16" s="282"/>
    </row>
    <row r="17" spans="1:35" s="100" customFormat="1" ht="15" customHeight="1" x14ac:dyDescent="0.3">
      <c r="A17" s="30"/>
      <c r="B17" s="69"/>
      <c r="C17" s="29"/>
      <c r="D17" s="69"/>
      <c r="E17" s="29"/>
      <c r="F17" s="29"/>
      <c r="G17" s="29"/>
      <c r="H17" s="29"/>
      <c r="I17" s="29"/>
      <c r="J17" s="29"/>
      <c r="K17" s="29"/>
      <c r="L17" s="11"/>
      <c r="M17" s="278"/>
      <c r="N17" s="283"/>
      <c r="O17" s="296"/>
      <c r="P17" s="418"/>
      <c r="Q17" s="297"/>
      <c r="R17" s="319">
        <v>50</v>
      </c>
      <c r="S17" s="318" t="str">
        <f>'Activities &amp; Business Items'!AD2</f>
        <v>Scrap table</v>
      </c>
      <c r="T17" s="317">
        <f>'Activities &amp; Business Items'!AD25</f>
        <v>0.2</v>
      </c>
      <c r="U17" s="357">
        <f>Q16*T17</f>
        <v>2.0000000000000004E-2</v>
      </c>
      <c r="V17" s="363">
        <v>2.5</v>
      </c>
      <c r="W17" s="364">
        <v>0.35</v>
      </c>
      <c r="X17" s="364">
        <v>1</v>
      </c>
      <c r="Y17" s="364"/>
      <c r="Z17" s="365"/>
      <c r="AA17" s="366">
        <v>0</v>
      </c>
      <c r="AB17" s="364">
        <v>0</v>
      </c>
      <c r="AC17" s="364">
        <v>0</v>
      </c>
      <c r="AD17" s="367"/>
      <c r="AE17" s="368"/>
      <c r="AF17" s="270"/>
      <c r="AG17" s="262"/>
      <c r="AH17" s="270" t="s">
        <v>182</v>
      </c>
      <c r="AI17" s="283"/>
    </row>
    <row r="18" spans="1:35" s="93" customFormat="1" ht="18.75" x14ac:dyDescent="0.3">
      <c r="A18" s="90"/>
      <c r="B18" s="135"/>
      <c r="C18" s="92"/>
      <c r="D18" s="135"/>
      <c r="E18" s="92"/>
      <c r="F18" s="92" t="s">
        <v>4</v>
      </c>
      <c r="G18" s="92"/>
      <c r="H18" s="92"/>
      <c r="I18" s="92"/>
      <c r="J18" s="92"/>
      <c r="K18" s="92"/>
      <c r="L18" s="91" t="s">
        <v>9</v>
      </c>
      <c r="M18" s="277"/>
      <c r="N18" s="282" t="str">
        <f>'Activities &amp; Business Items'!N26</f>
        <v>Package For Shipment</v>
      </c>
      <c r="O18" s="292">
        <v>20</v>
      </c>
      <c r="P18" s="416" t="s">
        <v>209</v>
      </c>
      <c r="Q18" s="293">
        <f>U14+U16</f>
        <v>0.98</v>
      </c>
      <c r="R18" s="316" t="s">
        <v>44</v>
      </c>
      <c r="S18" s="315" t="str">
        <f>'Activities &amp; Business Items'!AC2</f>
        <v>Packaged table</v>
      </c>
      <c r="T18" s="320">
        <f>'Activities &amp; Business Items'!AC27</f>
        <v>1</v>
      </c>
      <c r="U18" s="369">
        <f>T18*Q18</f>
        <v>0.98</v>
      </c>
      <c r="V18" s="358">
        <v>2.7650000000000001</v>
      </c>
      <c r="W18" s="359">
        <f>AB14*U14+AB16*U16/Q18</f>
        <v>0.38020408163265307</v>
      </c>
      <c r="X18" s="359">
        <v>1</v>
      </c>
      <c r="Y18" s="359"/>
      <c r="Z18" s="357"/>
      <c r="AA18" s="366">
        <f>((AA16*U16+AA14*U14)/Q18)+V18</f>
        <v>70.152755102040828</v>
      </c>
      <c r="AB18" s="359">
        <f>(AB14+W18)*U14+(AB16+W18)*U16</f>
        <v>0.75060000000000016</v>
      </c>
      <c r="AC18" s="359">
        <v>0</v>
      </c>
      <c r="AD18" s="361"/>
      <c r="AE18" s="362"/>
      <c r="AF18" s="261"/>
      <c r="AG18" s="263"/>
      <c r="AH18" s="261"/>
      <c r="AI18" s="282"/>
    </row>
    <row r="19" spans="1:35" ht="18.75" x14ac:dyDescent="0.3">
      <c r="M19" s="276"/>
      <c r="N19" s="286"/>
      <c r="O19" s="308">
        <v>40</v>
      </c>
      <c r="P19" s="417" t="s">
        <v>209</v>
      </c>
      <c r="Q19" s="311"/>
      <c r="R19" s="312"/>
      <c r="S19" s="310"/>
      <c r="T19" s="309"/>
      <c r="U19" s="352"/>
      <c r="V19" s="350"/>
      <c r="W19" s="351"/>
      <c r="X19" s="351"/>
      <c r="Y19" s="351"/>
      <c r="Z19" s="356"/>
      <c r="AA19" s="353"/>
      <c r="AB19" s="351"/>
      <c r="AC19" s="351"/>
      <c r="AD19" s="354"/>
      <c r="AE19" s="355"/>
      <c r="AF19" s="272"/>
      <c r="AG19" s="266"/>
      <c r="AH19" s="272"/>
      <c r="AI19" s="286"/>
    </row>
    <row r="20" spans="1:35" s="105" customFormat="1" ht="19.5" thickBot="1" x14ac:dyDescent="0.35">
      <c r="A20" s="130"/>
      <c r="B20" s="136"/>
      <c r="C20" s="137"/>
      <c r="D20" s="136"/>
      <c r="E20" s="137"/>
      <c r="F20" s="137"/>
      <c r="G20" s="137"/>
      <c r="H20" s="137"/>
      <c r="I20" s="137"/>
      <c r="J20" s="137"/>
      <c r="K20" s="137"/>
      <c r="L20" s="138"/>
      <c r="M20" s="279"/>
      <c r="N20" s="287" t="str">
        <f>'Activities &amp; Business Items'!N28</f>
        <v>Scrap (Virtual store)</v>
      </c>
      <c r="O20" s="321">
        <v>50</v>
      </c>
      <c r="P20" s="419"/>
      <c r="Q20" s="322">
        <v>0.02</v>
      </c>
      <c r="R20" s="323" t="s">
        <v>187</v>
      </c>
      <c r="S20" s="324" t="str">
        <f>'Activities &amp; Business Items'!AD2</f>
        <v>Scrap table</v>
      </c>
      <c r="T20" s="325"/>
      <c r="U20" s="370"/>
      <c r="V20" s="371">
        <v>0</v>
      </c>
      <c r="W20" s="372">
        <v>0</v>
      </c>
      <c r="X20" s="372">
        <v>1</v>
      </c>
      <c r="Y20" s="372"/>
      <c r="Z20" s="373"/>
      <c r="AA20" s="374">
        <v>0</v>
      </c>
      <c r="AB20" s="372">
        <v>0</v>
      </c>
      <c r="AC20" s="372">
        <v>1</v>
      </c>
      <c r="AD20" s="375"/>
      <c r="AE20" s="376"/>
      <c r="AF20" s="273"/>
      <c r="AG20" s="267"/>
      <c r="AH20" s="273"/>
      <c r="AI20" s="287"/>
    </row>
    <row r="21" spans="1:35" s="102" customFormat="1" ht="19.5" thickTop="1" x14ac:dyDescent="0.3">
      <c r="A21" s="87"/>
      <c r="B21" s="133"/>
      <c r="C21" s="89"/>
      <c r="D21" s="133"/>
      <c r="E21" s="89"/>
      <c r="F21" s="89"/>
      <c r="G21" s="89"/>
      <c r="H21" s="89"/>
      <c r="I21" s="89"/>
      <c r="J21" s="89"/>
      <c r="K21" s="89"/>
      <c r="L21" s="88"/>
      <c r="M21" s="275" t="str">
        <f>'Activities &amp; Business Items'!M30</f>
        <v>Plant 1 Repair Service</v>
      </c>
      <c r="N21" s="281" t="str">
        <f>'Activities &amp; Business Items'!N30</f>
        <v>Pending Repair (store)</v>
      </c>
      <c r="O21" s="288" t="s">
        <v>43</v>
      </c>
      <c r="P21" s="410"/>
      <c r="Q21" s="289">
        <v>1</v>
      </c>
      <c r="R21" s="305">
        <v>10</v>
      </c>
      <c r="S21" s="306" t="str">
        <f>'Activities &amp; Business Items'!AE2</f>
        <v>Defective table</v>
      </c>
      <c r="T21" s="307"/>
      <c r="U21" s="342"/>
      <c r="V21" s="343">
        <v>0</v>
      </c>
      <c r="W21" s="344">
        <v>0.3</v>
      </c>
      <c r="X21" s="344">
        <v>1</v>
      </c>
      <c r="Y21" s="344"/>
      <c r="Z21" s="377"/>
      <c r="AA21" s="378">
        <v>2</v>
      </c>
      <c r="AB21" s="344">
        <v>0.3</v>
      </c>
      <c r="AC21" s="344">
        <v>1</v>
      </c>
      <c r="AD21" s="347"/>
      <c r="AE21" s="348"/>
      <c r="AF21" s="269"/>
      <c r="AG21" s="264"/>
      <c r="AH21" s="269"/>
      <c r="AI21" s="281"/>
    </row>
    <row r="22" spans="1:35" s="7" customFormat="1" ht="18.75" x14ac:dyDescent="0.3">
      <c r="A22" s="30"/>
      <c r="B22" s="69"/>
      <c r="C22" s="29"/>
      <c r="D22" s="69"/>
      <c r="E22" s="29"/>
      <c r="F22" s="29"/>
      <c r="G22" s="29" t="s">
        <v>4</v>
      </c>
      <c r="H22" s="29"/>
      <c r="I22" s="29"/>
      <c r="J22" s="29"/>
      <c r="K22" s="29"/>
      <c r="L22" s="11"/>
      <c r="M22" s="276"/>
      <c r="N22" s="286" t="str">
        <f>'Activities &amp; Business Items'!N32</f>
        <v>Schedule Repair</v>
      </c>
      <c r="O22" s="308">
        <v>10</v>
      </c>
      <c r="P22" s="415"/>
      <c r="Q22" s="311">
        <v>1</v>
      </c>
      <c r="R22" s="312">
        <v>20</v>
      </c>
      <c r="S22" s="310" t="str">
        <f>'Activities &amp; Business Items'!AF2</f>
        <v>Defective table</v>
      </c>
      <c r="T22" s="313">
        <f>'Activities &amp; Business Items'!AG33</f>
        <v>0.8</v>
      </c>
      <c r="U22" s="349">
        <v>0.8</v>
      </c>
      <c r="V22" s="350">
        <v>0.5</v>
      </c>
      <c r="W22" s="351">
        <v>0.05</v>
      </c>
      <c r="X22" s="351">
        <v>1</v>
      </c>
      <c r="Y22" s="351"/>
      <c r="Z22" s="352"/>
      <c r="AA22" s="379">
        <v>0.5</v>
      </c>
      <c r="AB22" s="351">
        <f>W22+AB21</f>
        <v>0.35</v>
      </c>
      <c r="AC22" s="351">
        <v>1</v>
      </c>
      <c r="AD22" s="354"/>
      <c r="AE22" s="355"/>
      <c r="AF22" s="272"/>
      <c r="AG22" s="265"/>
      <c r="AH22" s="272"/>
      <c r="AI22" s="286"/>
    </row>
    <row r="23" spans="1:35" s="7" customFormat="1" ht="18.75" x14ac:dyDescent="0.3">
      <c r="A23" s="30"/>
      <c r="B23" s="69"/>
      <c r="C23" s="29"/>
      <c r="D23" s="69"/>
      <c r="E23" s="29"/>
      <c r="F23" s="29"/>
      <c r="G23" s="29"/>
      <c r="H23" s="29"/>
      <c r="I23" s="29"/>
      <c r="J23" s="29"/>
      <c r="K23" s="29"/>
      <c r="L23" s="11"/>
      <c r="M23" s="276"/>
      <c r="N23" s="286"/>
      <c r="O23" s="308"/>
      <c r="P23" s="415"/>
      <c r="Q23" s="272"/>
      <c r="R23" s="326" t="s">
        <v>181</v>
      </c>
      <c r="S23" s="310" t="str">
        <f>'Activities &amp; Business Items'!AI2</f>
        <v>Scrap table</v>
      </c>
      <c r="T23" s="309">
        <f>'Activities &amp; Business Items'!AI33</f>
        <v>0.2</v>
      </c>
      <c r="U23" s="352">
        <v>0.2</v>
      </c>
      <c r="V23" s="350">
        <v>0.5</v>
      </c>
      <c r="W23" s="351">
        <v>0.05</v>
      </c>
      <c r="X23" s="351">
        <v>1</v>
      </c>
      <c r="Y23" s="351"/>
      <c r="Z23" s="352"/>
      <c r="AA23" s="379">
        <v>2.5</v>
      </c>
      <c r="AB23" s="351">
        <v>0.35</v>
      </c>
      <c r="AC23" s="352">
        <v>1</v>
      </c>
      <c r="AD23" s="354"/>
      <c r="AE23" s="355"/>
      <c r="AF23" s="272"/>
      <c r="AG23" s="265"/>
      <c r="AH23" s="272"/>
      <c r="AI23" s="286"/>
    </row>
    <row r="24" spans="1:35" s="250" customFormat="1" ht="19.5" thickBot="1" x14ac:dyDescent="0.35">
      <c r="A24" s="246"/>
      <c r="B24" s="247"/>
      <c r="C24" s="248"/>
      <c r="D24" s="247"/>
      <c r="E24" s="248"/>
      <c r="F24" s="248"/>
      <c r="G24" s="248"/>
      <c r="H24" s="248" t="s">
        <v>4</v>
      </c>
      <c r="I24" s="248"/>
      <c r="J24" s="248"/>
      <c r="K24" s="248"/>
      <c r="L24" s="249"/>
      <c r="M24" s="280"/>
      <c r="N24" s="280" t="str">
        <f>'Activities &amp; Business Items'!N34</f>
        <v>Repair</v>
      </c>
      <c r="O24" s="327">
        <v>20</v>
      </c>
      <c r="P24" s="420"/>
      <c r="Q24" s="328">
        <v>0.8</v>
      </c>
      <c r="R24" s="329" t="s">
        <v>44</v>
      </c>
      <c r="S24" s="330" t="str">
        <f>'Activities &amp; Business Items'!AH2</f>
        <v>Table</v>
      </c>
      <c r="T24" s="331">
        <f>'Activities &amp; Business Items'!AH35</f>
        <v>1</v>
      </c>
      <c r="U24" s="380">
        <v>0.8</v>
      </c>
      <c r="V24" s="381">
        <v>10</v>
      </c>
      <c r="W24" s="382">
        <v>0.7</v>
      </c>
      <c r="X24" s="382">
        <v>0</v>
      </c>
      <c r="Y24" s="382"/>
      <c r="Z24" s="383"/>
      <c r="AA24" s="384">
        <v>10.5</v>
      </c>
      <c r="AB24" s="382">
        <f>W24+AB22</f>
        <v>1.0499999999999998</v>
      </c>
      <c r="AC24" s="383">
        <v>0</v>
      </c>
      <c r="AD24" s="385"/>
      <c r="AE24" s="386"/>
      <c r="AF24" s="274"/>
      <c r="AG24" s="268"/>
      <c r="AH24" s="274"/>
      <c r="AI24" s="280"/>
    </row>
    <row r="25" spans="1:35" ht="19.5" thickTop="1" x14ac:dyDescent="0.3">
      <c r="O25" s="227"/>
      <c r="P25" s="421"/>
      <c r="Q25" s="131"/>
      <c r="R25" s="234"/>
      <c r="T25" s="46"/>
      <c r="U25" s="149"/>
      <c r="V25" s="51"/>
      <c r="W25" s="125"/>
      <c r="X25" s="125"/>
      <c r="Y25" s="125"/>
      <c r="Z25" s="245"/>
      <c r="AA25" s="124"/>
      <c r="AB25" s="125"/>
      <c r="AC25" s="125"/>
      <c r="AF25" s="272"/>
      <c r="AG25" s="236"/>
      <c r="AH25" s="235"/>
    </row>
    <row r="26" spans="1:35" x14ac:dyDescent="0.25">
      <c r="O26" s="227" t="s">
        <v>9</v>
      </c>
      <c r="P26" s="421"/>
      <c r="Q26" s="131"/>
      <c r="R26" s="234"/>
      <c r="T26" s="46"/>
      <c r="U26" s="149"/>
      <c r="V26" s="51"/>
      <c r="W26" s="125"/>
      <c r="X26" s="125"/>
      <c r="Y26" s="125"/>
      <c r="Z26" s="245"/>
      <c r="AA26" s="124"/>
      <c r="AB26" s="125"/>
      <c r="AC26" s="125"/>
      <c r="AG26" s="236"/>
      <c r="AH26" s="235"/>
    </row>
    <row r="27" spans="1:35" x14ac:dyDescent="0.25">
      <c r="O27" s="227"/>
      <c r="P27" s="421"/>
      <c r="Q27" s="131"/>
      <c r="R27" s="234"/>
      <c r="T27" s="46" t="s">
        <v>9</v>
      </c>
      <c r="U27" s="149"/>
      <c r="V27" s="51"/>
      <c r="W27" s="125"/>
      <c r="X27" s="125"/>
      <c r="Y27" s="125"/>
      <c r="Z27" s="245"/>
      <c r="AA27" s="124"/>
      <c r="AB27" s="125"/>
      <c r="AC27" s="125"/>
      <c r="AG27" s="236"/>
      <c r="AH27" s="235"/>
    </row>
    <row r="28" spans="1:35" x14ac:dyDescent="0.25">
      <c r="Q28" s="131"/>
      <c r="R28" s="234"/>
      <c r="T28" s="46"/>
      <c r="U28" s="149"/>
      <c r="V28" s="51"/>
      <c r="X28" s="48"/>
      <c r="AG28" s="236"/>
      <c r="AH28" s="235"/>
    </row>
    <row r="29" spans="1:35" x14ac:dyDescent="0.25">
      <c r="Q29" s="131"/>
      <c r="R29" s="234"/>
      <c r="T29" s="46"/>
      <c r="U29" s="149"/>
      <c r="V29" s="51"/>
      <c r="X29" s="48"/>
      <c r="AG29" s="236"/>
      <c r="AH29" s="235"/>
    </row>
    <row r="30" spans="1:35" ht="21" x14ac:dyDescent="0.35">
      <c r="A30" s="67"/>
      <c r="B30" s="73"/>
      <c r="C30" s="68"/>
      <c r="Q30" s="131"/>
      <c r="R30" s="234"/>
      <c r="T30" s="46"/>
      <c r="U30" s="149"/>
      <c r="V30" s="51"/>
      <c r="X30" s="48"/>
      <c r="AG30" s="236"/>
      <c r="AH30" s="235"/>
    </row>
    <row r="31" spans="1:35" ht="21" x14ac:dyDescent="0.35">
      <c r="A31" s="67"/>
      <c r="B31" s="73"/>
      <c r="C31" s="68"/>
      <c r="Q31" s="131"/>
      <c r="R31" s="234"/>
      <c r="T31" s="46"/>
      <c r="U31" s="149"/>
      <c r="V31" s="51"/>
      <c r="X31" s="48"/>
      <c r="AG31" s="236"/>
      <c r="AH31" s="235"/>
    </row>
    <row r="32" spans="1:35" ht="21" x14ac:dyDescent="0.35">
      <c r="A32" s="67"/>
      <c r="B32" s="73"/>
      <c r="C32" s="68"/>
      <c r="Q32" s="131"/>
      <c r="R32" s="234"/>
      <c r="T32" s="62"/>
      <c r="V32" s="51"/>
      <c r="X32" s="48"/>
      <c r="AG32" s="236"/>
      <c r="AH32" s="235"/>
    </row>
    <row r="33" spans="1:34" ht="21" x14ac:dyDescent="0.35">
      <c r="A33" s="67"/>
      <c r="B33" s="73"/>
      <c r="C33" s="68"/>
      <c r="Q33" s="131"/>
      <c r="R33" s="234"/>
      <c r="X33" s="48"/>
      <c r="AG33" s="236"/>
      <c r="AH33" s="235"/>
    </row>
    <row r="34" spans="1:34" ht="21" x14ac:dyDescent="0.35">
      <c r="A34" s="67"/>
      <c r="B34" s="73"/>
      <c r="C34" s="68"/>
      <c r="Q34" s="131"/>
      <c r="R34" s="234"/>
      <c r="X34" s="48"/>
      <c r="AG34" s="236"/>
      <c r="AH34" s="235"/>
    </row>
    <row r="35" spans="1:34" ht="21" x14ac:dyDescent="0.35">
      <c r="A35" s="67"/>
      <c r="B35" s="73"/>
      <c r="C35" s="68"/>
      <c r="Q35" s="131"/>
      <c r="R35" s="234"/>
      <c r="AG35" s="236"/>
      <c r="AH35" s="235"/>
    </row>
    <row r="36" spans="1:34" ht="21" x14ac:dyDescent="0.35">
      <c r="A36" s="67"/>
      <c r="B36" s="73"/>
      <c r="C36" s="68"/>
      <c r="Q36" s="131"/>
      <c r="R36" s="234"/>
      <c r="AG36" s="38"/>
      <c r="AH36" s="235"/>
    </row>
    <row r="37" spans="1:34" x14ac:dyDescent="0.25">
      <c r="Q37" s="131"/>
      <c r="R37" s="234"/>
    </row>
    <row r="38" spans="1:34" x14ac:dyDescent="0.25">
      <c r="Q38" s="131"/>
      <c r="R38" s="234"/>
    </row>
    <row r="39" spans="1:34" x14ac:dyDescent="0.25">
      <c r="Q39" s="131"/>
      <c r="R39" s="234"/>
    </row>
    <row r="40" spans="1:34" x14ac:dyDescent="0.25">
      <c r="Q40" s="131"/>
      <c r="R40" s="234"/>
    </row>
    <row r="41" spans="1:34" x14ac:dyDescent="0.25">
      <c r="Q41" s="131"/>
      <c r="R41" s="234"/>
    </row>
    <row r="42" spans="1:34" x14ac:dyDescent="0.25">
      <c r="Q42" s="131"/>
      <c r="R42" s="234"/>
    </row>
    <row r="43" spans="1:34" x14ac:dyDescent="0.25">
      <c r="Q43" s="131"/>
      <c r="R43" s="234"/>
    </row>
    <row r="44" spans="1:34" x14ac:dyDescent="0.25">
      <c r="Q44" s="131"/>
      <c r="R44" s="234"/>
    </row>
    <row r="45" spans="1:34" x14ac:dyDescent="0.25">
      <c r="Q45" s="131"/>
      <c r="R45" s="234"/>
    </row>
    <row r="46" spans="1:34" x14ac:dyDescent="0.25">
      <c r="Q46" s="131"/>
      <c r="R46" s="234"/>
    </row>
  </sheetData>
  <mergeCells count="4">
    <mergeCell ref="AA1:AE1"/>
    <mergeCell ref="V1:Z1"/>
    <mergeCell ref="A1:L1"/>
    <mergeCell ref="R1:S1"/>
  </mergeCells>
  <pageMargins left="0.7" right="0.7" top="0.75" bottom="0.75" header="0.3" footer="0.3"/>
  <pageSetup scale="61" fitToWidth="2" orientation="landscape" r:id="rId1"/>
  <headerFooter>
    <oddHeader>&amp;L&amp;D&amp;C&amp;P&amp;R&amp;P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orkbookViewId="0">
      <selection activeCell="J16" sqref="J16"/>
    </sheetView>
  </sheetViews>
  <sheetFormatPr defaultRowHeight="15" x14ac:dyDescent="0.25"/>
  <cols>
    <col min="1" max="1" width="24.140625" customWidth="1"/>
    <col min="2" max="2" width="18.7109375" customWidth="1"/>
    <col min="3" max="5" width="16" customWidth="1"/>
    <col min="6" max="6" width="14" customWidth="1"/>
    <col min="7" max="7" width="13.28515625" customWidth="1"/>
    <col min="8" max="8" width="14.85546875" customWidth="1"/>
  </cols>
  <sheetData>
    <row r="1" spans="1:39" s="1" customFormat="1" ht="18.75" x14ac:dyDescent="0.3">
      <c r="A1" s="1" t="s">
        <v>143</v>
      </c>
    </row>
    <row r="2" spans="1:39" s="1" customFormat="1" ht="18.75" x14ac:dyDescent="0.3">
      <c r="A2" s="1" t="s">
        <v>144</v>
      </c>
    </row>
    <row r="3" spans="1:39" s="1" customFormat="1" ht="18.75" x14ac:dyDescent="0.3">
      <c r="A3" s="1" t="s">
        <v>145</v>
      </c>
    </row>
    <row r="4" spans="1:39" ht="15.75" thickBot="1" x14ac:dyDescent="0.3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19" customFormat="1" ht="20.25" thickTop="1" thickBot="1" x14ac:dyDescent="0.35">
      <c r="B5" s="19" t="s">
        <v>213</v>
      </c>
      <c r="C5" s="443" t="s">
        <v>19</v>
      </c>
      <c r="D5" s="444"/>
      <c r="E5" s="445"/>
      <c r="H5" s="19" t="s">
        <v>18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20" customFormat="1" ht="17.25" customHeight="1" thickTop="1" thickBot="1" x14ac:dyDescent="0.35">
      <c r="A6" s="20" t="s">
        <v>0</v>
      </c>
      <c r="B6" s="20" t="s">
        <v>240</v>
      </c>
      <c r="C6" s="27" t="s">
        <v>20</v>
      </c>
      <c r="D6" s="27" t="s">
        <v>22</v>
      </c>
      <c r="E6" s="27" t="s">
        <v>21</v>
      </c>
      <c r="F6" s="20" t="s">
        <v>16</v>
      </c>
      <c r="G6" s="20" t="s">
        <v>17</v>
      </c>
      <c r="H6" s="26" t="s">
        <v>16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ht="15.75" thickTop="1" x14ac:dyDescent="0.25">
      <c r="A7" s="3" t="str">
        <f>'Value Types'!A3</f>
        <v>Defects</v>
      </c>
      <c r="B7" s="3">
        <f>Measurements!AC18</f>
        <v>0</v>
      </c>
      <c r="C7" s="3">
        <v>0.05</v>
      </c>
      <c r="D7" s="3">
        <v>0.01</v>
      </c>
      <c r="E7" s="3">
        <v>2.0000000000000001E-4</v>
      </c>
      <c r="F7" s="3">
        <v>10</v>
      </c>
      <c r="G7" s="3">
        <v>9</v>
      </c>
      <c r="H7" s="3">
        <f>F7*G7/38</f>
        <v>2.3684210526315788</v>
      </c>
    </row>
    <row r="8" spans="1:39" x14ac:dyDescent="0.25">
      <c r="A8" s="3" t="str">
        <f>'Value Types'!A5</f>
        <v>Customer loyalty</v>
      </c>
      <c r="B8" s="61">
        <f>'Value Types'!E5</f>
        <v>0.25</v>
      </c>
      <c r="C8" s="393">
        <v>0.25</v>
      </c>
      <c r="D8" s="393">
        <v>0.5</v>
      </c>
      <c r="E8" s="393">
        <v>0.8</v>
      </c>
      <c r="F8" s="3">
        <v>4</v>
      </c>
      <c r="G8" s="3">
        <v>5</v>
      </c>
      <c r="H8" s="3">
        <f t="shared" ref="H8:H12" si="0">F8*G8/38</f>
        <v>0.52631578947368418</v>
      </c>
    </row>
    <row r="9" spans="1:39" x14ac:dyDescent="0.25">
      <c r="A9" s="3" t="s">
        <v>94</v>
      </c>
      <c r="B9" s="50">
        <f>(Measurements!AA18)*('Value Types'!E10+1)</f>
        <v>87.690943877551035</v>
      </c>
      <c r="C9" s="3">
        <v>120</v>
      </c>
      <c r="D9" s="3">
        <v>100</v>
      </c>
      <c r="E9" s="3">
        <v>80</v>
      </c>
      <c r="F9" s="3">
        <v>8</v>
      </c>
      <c r="G9" s="3">
        <v>7</v>
      </c>
      <c r="H9" s="3">
        <f t="shared" si="0"/>
        <v>1.4736842105263157</v>
      </c>
    </row>
    <row r="10" spans="1:39" x14ac:dyDescent="0.25">
      <c r="A10" s="3" t="str">
        <f>'Value Types'!A7</f>
        <v>Responsive field service</v>
      </c>
      <c r="B10" s="3">
        <f>'Value Types'!E7</f>
        <v>3</v>
      </c>
      <c r="C10" s="3">
        <v>5</v>
      </c>
      <c r="D10" s="3">
        <v>3</v>
      </c>
      <c r="E10" s="3">
        <v>1</v>
      </c>
      <c r="F10" s="3">
        <v>4</v>
      </c>
      <c r="G10" s="3">
        <v>6</v>
      </c>
      <c r="H10" s="3">
        <f t="shared" si="0"/>
        <v>0.63157894736842102</v>
      </c>
    </row>
    <row r="11" spans="1:39" x14ac:dyDescent="0.25">
      <c r="A11" s="3" t="str">
        <f>'Value Types'!A8</f>
        <v>Product appeal</v>
      </c>
      <c r="B11" s="3">
        <v>8</v>
      </c>
      <c r="C11" s="3">
        <v>5</v>
      </c>
      <c r="D11" s="3">
        <v>8</v>
      </c>
      <c r="E11" s="3">
        <v>10</v>
      </c>
      <c r="F11" s="3">
        <v>8</v>
      </c>
      <c r="G11" s="3">
        <v>6</v>
      </c>
      <c r="H11" s="3">
        <f t="shared" si="0"/>
        <v>1.263157894736842</v>
      </c>
    </row>
    <row r="12" spans="1:39" x14ac:dyDescent="0.25">
      <c r="A12" s="3" t="str">
        <f>'Value Types'!A9</f>
        <v>Time to Ship</v>
      </c>
      <c r="B12" s="390">
        <f>Measurements!AB18</f>
        <v>0.75060000000000016</v>
      </c>
      <c r="C12" s="3">
        <v>24</v>
      </c>
      <c r="D12" s="3">
        <v>4</v>
      </c>
      <c r="E12" s="3">
        <v>0.5</v>
      </c>
      <c r="F12" s="3">
        <v>8</v>
      </c>
      <c r="G12" s="3">
        <v>5</v>
      </c>
      <c r="H12" s="3">
        <f t="shared" si="0"/>
        <v>1.0526315789473684</v>
      </c>
    </row>
    <row r="13" spans="1:39" x14ac:dyDescent="0.25">
      <c r="A13" s="3"/>
      <c r="B13" s="3"/>
      <c r="C13" s="3"/>
      <c r="D13" s="3"/>
      <c r="E13" s="3"/>
      <c r="F13" s="3"/>
      <c r="G13" s="3"/>
      <c r="H13" s="3"/>
    </row>
    <row r="14" spans="1:39" ht="15.75" thickBot="1" x14ac:dyDescent="0.3">
      <c r="A14" s="3"/>
      <c r="B14" s="10"/>
      <c r="C14" s="10"/>
      <c r="D14" s="10"/>
      <c r="E14" s="10"/>
      <c r="F14" s="10"/>
      <c r="G14" s="10"/>
      <c r="H14" s="3"/>
    </row>
    <row r="15" spans="1:39" ht="20.25" thickTop="1" thickBot="1" x14ac:dyDescent="0.35">
      <c r="A15" s="8"/>
      <c r="B15" s="7"/>
      <c r="C15" s="7"/>
      <c r="D15" s="7"/>
      <c r="E15" s="7"/>
      <c r="F15" s="252" t="s">
        <v>213</v>
      </c>
      <c r="G15" s="21">
        <f>(SUM(G7:G14))</f>
        <v>38</v>
      </c>
      <c r="H15" s="21">
        <f>SUM(H7:H14)</f>
        <v>7.3157894736842106</v>
      </c>
      <c r="J15" t="s">
        <v>42</v>
      </c>
    </row>
    <row r="16" spans="1:39" ht="15.75" thickTop="1" x14ac:dyDescent="0.25"/>
    <row r="18" spans="1:9" ht="15.75" thickBot="1" x14ac:dyDescent="0.3"/>
    <row r="19" spans="1:9" s="2" customFormat="1" ht="20.25" thickTop="1" thickBot="1" x14ac:dyDescent="0.35">
      <c r="A19" s="27" t="s">
        <v>27</v>
      </c>
      <c r="B19" s="27" t="s">
        <v>106</v>
      </c>
      <c r="C19" s="27" t="s">
        <v>103</v>
      </c>
      <c r="D19" s="27" t="s">
        <v>25</v>
      </c>
      <c r="E19" s="27" t="s">
        <v>23</v>
      </c>
      <c r="F19" s="27" t="s">
        <v>16</v>
      </c>
      <c r="G19" s="423" t="s">
        <v>12</v>
      </c>
      <c r="H19" s="424"/>
      <c r="I19" s="425"/>
    </row>
    <row r="20" spans="1:9" ht="15.75" thickTop="1" x14ac:dyDescent="0.25">
      <c r="A20" s="3" t="s">
        <v>214</v>
      </c>
      <c r="B20" s="50" t="str">
        <f>'Value Types'!A2</f>
        <v>Cost</v>
      </c>
      <c r="C20" s="50">
        <f>Measurements!AA18</f>
        <v>70.152755102040828</v>
      </c>
      <c r="D20" s="394">
        <v>42156</v>
      </c>
      <c r="E20" s="50">
        <v>60</v>
      </c>
      <c r="F20" s="3">
        <v>3</v>
      </c>
      <c r="G20" s="4"/>
      <c r="H20" s="7"/>
      <c r="I20" s="6"/>
    </row>
    <row r="21" spans="1:9" x14ac:dyDescent="0.25">
      <c r="A21" s="3"/>
      <c r="B21" s="3"/>
      <c r="C21" s="3"/>
      <c r="D21" s="3"/>
      <c r="E21" s="3"/>
      <c r="F21" s="3"/>
      <c r="G21" s="4"/>
      <c r="H21" s="7"/>
      <c r="I21" s="6"/>
    </row>
    <row r="22" spans="1:9" x14ac:dyDescent="0.25">
      <c r="A22" s="3"/>
      <c r="B22" s="3"/>
      <c r="C22" s="3"/>
      <c r="D22" s="3"/>
      <c r="E22" s="3"/>
      <c r="F22" s="3"/>
      <c r="G22" s="4"/>
      <c r="H22" s="7"/>
      <c r="I22" s="6"/>
    </row>
    <row r="23" spans="1:9" x14ac:dyDescent="0.25">
      <c r="A23" s="3"/>
      <c r="B23" s="3"/>
      <c r="C23" s="3"/>
      <c r="D23" s="3"/>
      <c r="E23" s="3"/>
      <c r="F23" s="3"/>
      <c r="G23" s="4"/>
      <c r="H23" s="7"/>
      <c r="I23" s="6"/>
    </row>
    <row r="24" spans="1:9" x14ac:dyDescent="0.25">
      <c r="A24" s="3"/>
      <c r="B24" s="3"/>
      <c r="C24" s="3"/>
      <c r="D24" s="3"/>
      <c r="E24" s="3"/>
      <c r="F24" s="3"/>
      <c r="G24" s="4"/>
      <c r="H24" s="7"/>
      <c r="I24" s="6"/>
    </row>
  </sheetData>
  <sortState ref="I15:K19">
    <sortCondition ref="K15:K19"/>
  </sortState>
  <mergeCells count="2">
    <mergeCell ref="C5:E5"/>
    <mergeCell ref="G19:I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 Page</vt:lpstr>
      <vt:lpstr>Activities &amp; Business Items</vt:lpstr>
      <vt:lpstr>Roles</vt:lpstr>
      <vt:lpstr>Capabilities &amp; Organization</vt:lpstr>
      <vt:lpstr>Value Types</vt:lpstr>
      <vt:lpstr>Measurements</vt:lpstr>
      <vt:lpstr>Value Propositions &amp; Objectives</vt:lpstr>
      <vt:lpstr>Measurements!Print_Area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Cummins</dc:creator>
  <cp:lastModifiedBy>Fred Cummins</cp:lastModifiedBy>
  <cp:lastPrinted>2014-10-30T20:09:36Z</cp:lastPrinted>
  <dcterms:created xsi:type="dcterms:W3CDTF">2014-08-09T18:32:38Z</dcterms:created>
  <dcterms:modified xsi:type="dcterms:W3CDTF">2015-01-06T20:44:47Z</dcterms:modified>
</cp:coreProperties>
</file>